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8_{F1A8A615-62D6-44E5-BD00-8DEBE6C4365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ateriale, ob inventar" sheetId="1" r:id="rId1"/>
    <sheet name="Mijloace fixe" sheetId="4" r:id="rId2"/>
    <sheet name="Servicii" sheetId="5" r:id="rId3"/>
    <sheet name="Programul anual al achizitilor " sheetId="6" r:id="rId4"/>
    <sheet name="Anexa privind achizitiile dir." sheetId="7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1" i="5" l="1"/>
  <c r="Y35" i="5"/>
  <c r="Y29" i="5"/>
  <c r="Y28" i="5"/>
  <c r="X41" i="5"/>
  <c r="X35" i="5"/>
  <c r="X29" i="5"/>
  <c r="X28" i="5"/>
  <c r="X23" i="5"/>
  <c r="F35" i="5"/>
  <c r="G51" i="1"/>
  <c r="F41" i="5"/>
  <c r="G103" i="1"/>
  <c r="G53" i="1"/>
  <c r="G23" i="4"/>
  <c r="G22" i="4"/>
  <c r="G100" i="1"/>
  <c r="G91" i="1"/>
  <c r="G61" i="1"/>
  <c r="G66" i="1"/>
  <c r="G92" i="1"/>
  <c r="G105" i="1"/>
  <c r="G102" i="1"/>
  <c r="G89" i="1"/>
  <c r="G83" i="1"/>
  <c r="G29" i="1"/>
  <c r="G88" i="1"/>
  <c r="G32" i="1"/>
  <c r="G31" i="1"/>
  <c r="G52" i="1"/>
  <c r="G76" i="1"/>
  <c r="G38" i="1"/>
  <c r="G47" i="1"/>
  <c r="Y42" i="5" l="1"/>
  <c r="X42" i="5"/>
  <c r="G75" i="1"/>
  <c r="G50" i="1"/>
  <c r="G110" i="1"/>
  <c r="G63" i="1"/>
  <c r="G62" i="1"/>
  <c r="G57" i="1"/>
  <c r="F23" i="5" l="1"/>
  <c r="F29" i="5"/>
  <c r="F28" i="5"/>
  <c r="G43" i="1"/>
  <c r="G34" i="1"/>
  <c r="F42" i="5" l="1"/>
  <c r="G21" i="4"/>
  <c r="G31" i="4" s="1"/>
  <c r="G71" i="1"/>
  <c r="G68" i="1"/>
  <c r="G73" i="1"/>
  <c r="G72" i="1"/>
  <c r="G36" i="1"/>
  <c r="G30" i="1"/>
  <c r="G45" i="1"/>
  <c r="G80" i="1"/>
  <c r="G101" i="1"/>
  <c r="G74" i="1"/>
  <c r="G96" i="1"/>
  <c r="G104" i="1"/>
  <c r="G111" i="1" l="1"/>
  <c r="F23" i="1" l="1"/>
  <c r="H31" i="4" l="1"/>
  <c r="J31" i="4"/>
  <c r="K31" i="4"/>
  <c r="L31" i="4"/>
  <c r="M31" i="4"/>
  <c r="N31" i="4"/>
  <c r="P31" i="4"/>
  <c r="R31" i="4"/>
  <c r="S31" i="4"/>
  <c r="T31" i="4"/>
  <c r="U31" i="4"/>
  <c r="V31" i="4"/>
  <c r="W31" i="4"/>
  <c r="X31" i="4"/>
  <c r="Y23" i="4"/>
  <c r="I31" i="4" l="1"/>
  <c r="O31" i="4"/>
  <c r="Y31" i="4" l="1"/>
  <c r="G42" i="5" l="1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</calcChain>
</file>

<file path=xl/sharedStrings.xml><?xml version="1.0" encoding="utf-8"?>
<sst xmlns="http://schemas.openxmlformats.org/spreadsheetml/2006/main" count="476" uniqueCount="308">
  <si>
    <t>UM</t>
  </si>
  <si>
    <t>Sursa de finanțare</t>
  </si>
  <si>
    <t>ADER</t>
  </si>
  <si>
    <t>Cod CPV</t>
  </si>
  <si>
    <t>Preț/UM fara TVA</t>
  </si>
  <si>
    <t>Val. totală estimată fara TVA</t>
  </si>
  <si>
    <t>Anexa 1</t>
  </si>
  <si>
    <t>Aprob,</t>
  </si>
  <si>
    <t>Dorin Ioan Sumedrea</t>
  </si>
  <si>
    <t>Director general,</t>
  </si>
  <si>
    <t xml:space="preserve">Aviz, </t>
  </si>
  <si>
    <t>Denumire Compartiment</t>
  </si>
  <si>
    <t>Responsabil</t>
  </si>
  <si>
    <t>Nr. crt</t>
  </si>
  <si>
    <t>Denumire (obiectul contractului de achiziție publică/acordului cadru)</t>
  </si>
  <si>
    <t>estimat-lei</t>
  </si>
  <si>
    <t>Lei-</t>
  </si>
  <si>
    <t>Val. totală estimată fara TVA in Lei</t>
  </si>
  <si>
    <t>Modalitatea de derulare a procedurii de atribuire</t>
  </si>
  <si>
    <t>online/offline</t>
  </si>
  <si>
    <t>Persoana responsabila cu aplicarea procedurii de atribuire</t>
  </si>
  <si>
    <t>A</t>
  </si>
  <si>
    <t>B</t>
  </si>
  <si>
    <t>C</t>
  </si>
  <si>
    <t>Valoarea estimata a contractului/acordului-cadru</t>
  </si>
  <si>
    <t>Tipul si obiectul contractului de achizitie publica/acordului-cadru</t>
  </si>
  <si>
    <t>PROGRAMUL ANUAL AL ACHIZIȚILOR PUBLICE</t>
  </si>
  <si>
    <t>Semnificatia coloanelor din tabelul de mai jos este urmatoarea:</t>
  </si>
  <si>
    <t>A- Procedura stabilita/instrumente specifice pentru derularea procesului de achizitie</t>
  </si>
  <si>
    <t>B- Data(luna) estimata pentru initierea procedurii</t>
  </si>
  <si>
    <t>C- Data(luna) estimata pentru atribuirea contractului de achizitie publica/acordului-cadru</t>
  </si>
  <si>
    <t>Obiectul achizitiei</t>
  </si>
  <si>
    <t xml:space="preserve">Valoarea estimata </t>
  </si>
  <si>
    <t>Data estimata pentru initiere</t>
  </si>
  <si>
    <t>Data estimata a finalizarii achizitiei</t>
  </si>
  <si>
    <t>Elaborat,</t>
  </si>
  <si>
    <t>Compartiment specializat in domeniul achizitiilor sectoriale/Persoana desemnata</t>
  </si>
  <si>
    <t>LEI, fara TVA</t>
  </si>
  <si>
    <t>Cant.</t>
  </si>
  <si>
    <t>A Procedura stabilită/instrumente specifice</t>
  </si>
  <si>
    <t>B                  Data (luna) estimata pentru initierea procedurii</t>
  </si>
  <si>
    <t>C                 Data (luna) estimata pentru atribuirea contractului de achizitie publica/acordului-cadru</t>
  </si>
  <si>
    <t>A                     Procedura stabilită/instrumente specifice</t>
  </si>
  <si>
    <t>buc.</t>
  </si>
  <si>
    <t>25.4.2</t>
  </si>
  <si>
    <t>7.3.15</t>
  </si>
  <si>
    <t>Pesticide</t>
  </si>
  <si>
    <t>24451000-0</t>
  </si>
  <si>
    <t>buc</t>
  </si>
  <si>
    <t>7.5.2.</t>
  </si>
  <si>
    <t>7.1.3</t>
  </si>
  <si>
    <t>7.2.3</t>
  </si>
  <si>
    <t>7.1.4</t>
  </si>
  <si>
    <t>7.2.6.</t>
  </si>
  <si>
    <t>7.2.1.</t>
  </si>
  <si>
    <t>25.1.3</t>
  </si>
  <si>
    <t>5 PCCDI</t>
  </si>
  <si>
    <t>6 PCCDI</t>
  </si>
  <si>
    <t>P1</t>
  </si>
  <si>
    <t>P2</t>
  </si>
  <si>
    <t>P3</t>
  </si>
  <si>
    <t>P4</t>
  </si>
  <si>
    <t>Nucleu 19.30</t>
  </si>
  <si>
    <t>Alte venituri</t>
  </si>
  <si>
    <t>Subevnții ASAS</t>
  </si>
  <si>
    <t>19520000-7</t>
  </si>
  <si>
    <t>24450000-3</t>
  </si>
  <si>
    <t>kg</t>
  </si>
  <si>
    <t>34913000-0</t>
  </si>
  <si>
    <t>33696500-0</t>
  </si>
  <si>
    <t>33696300-8</t>
  </si>
  <si>
    <t>Sticlărie pentru laborator</t>
  </si>
  <si>
    <t>33793000-5</t>
  </si>
  <si>
    <t>Produse din plastic</t>
  </si>
  <si>
    <t>Consumabile medicale</t>
  </si>
  <si>
    <t>33140000-3</t>
  </si>
  <si>
    <t>Fungicide</t>
  </si>
  <si>
    <t>24457000-2</t>
  </si>
  <si>
    <t>24440000-0</t>
  </si>
  <si>
    <t>39300000-5</t>
  </si>
  <si>
    <t xml:space="preserve">15994200-4 </t>
  </si>
  <si>
    <t xml:space="preserve">cutie </t>
  </si>
  <si>
    <t>Pământ</t>
  </si>
  <si>
    <t>14212400-4</t>
  </si>
  <si>
    <t>50410000-2</t>
  </si>
  <si>
    <t>PS 212</t>
  </si>
  <si>
    <t>PS212</t>
  </si>
  <si>
    <t>Total</t>
  </si>
  <si>
    <t>Subventii ASAS</t>
  </si>
  <si>
    <t>TOTAL</t>
  </si>
  <si>
    <t>31532920-9</t>
  </si>
  <si>
    <t>30192700-8</t>
  </si>
  <si>
    <t>18143000-3</t>
  </si>
  <si>
    <t>INCDBH STEFANESTI</t>
  </si>
  <si>
    <t>Uleiuri lubrifiante şi agenţi lubrifianţi</t>
  </si>
  <si>
    <t>Echipamente de protecţie</t>
  </si>
  <si>
    <t>Becuri şi lămpi fluorescente</t>
  </si>
  <si>
    <t>38000000-5</t>
  </si>
  <si>
    <t>Pachet</t>
  </si>
  <si>
    <t>PED 445</t>
  </si>
  <si>
    <t xml:space="preserve">Reactivi chimici </t>
  </si>
  <si>
    <t>Reactivi de laborator</t>
  </si>
  <si>
    <t>Piese auto</t>
  </si>
  <si>
    <t>34330000-9</t>
  </si>
  <si>
    <t>Papetarie</t>
  </si>
  <si>
    <t xml:space="preserve">Diverse piese de schimb </t>
  </si>
  <si>
    <t xml:space="preserve">Produse agrochimice </t>
  </si>
  <si>
    <t>09211000 -</t>
  </si>
  <si>
    <t xml:space="preserve">Must </t>
  </si>
  <si>
    <t>15931500-8</t>
  </si>
  <si>
    <t>15932000-0</t>
  </si>
  <si>
    <t>Drojdie de vin</t>
  </si>
  <si>
    <t>Produse chimice</t>
  </si>
  <si>
    <t>24000000-4</t>
  </si>
  <si>
    <t>Gaze industriale</t>
  </si>
  <si>
    <t>24110000-8</t>
  </si>
  <si>
    <t xml:space="preserve">Diverse tipuri de îngrăşăminte </t>
  </si>
  <si>
    <t>Erbicide</t>
  </si>
  <si>
    <t>24453000-4</t>
  </si>
  <si>
    <t>Produse antigel</t>
  </si>
  <si>
    <t>24951311-8</t>
  </si>
  <si>
    <t xml:space="preserve">30163100-0 </t>
  </si>
  <si>
    <t>Carburanti auto</t>
  </si>
  <si>
    <t>31320000-5</t>
  </si>
  <si>
    <t>Cabluri de distributie curent</t>
  </si>
  <si>
    <t>31681410-0</t>
  </si>
  <si>
    <t>Materiale electrice</t>
  </si>
  <si>
    <t>31711000-3</t>
  </si>
  <si>
    <t>Accesorii electronice</t>
  </si>
  <si>
    <t>32333200-8</t>
  </si>
  <si>
    <t>Camere video</t>
  </si>
  <si>
    <t>Echipamente de laborator, optice</t>
  </si>
  <si>
    <t>39831210-1</t>
  </si>
  <si>
    <t xml:space="preserve">44172000-6 </t>
  </si>
  <si>
    <t>Folii</t>
  </si>
  <si>
    <t>44192000-2</t>
  </si>
  <si>
    <t>Alte materiale de constructii diverse</t>
  </si>
  <si>
    <t>44411000-4</t>
  </si>
  <si>
    <t>Articole sanitare</t>
  </si>
  <si>
    <t>44423000-1</t>
  </si>
  <si>
    <t>Diverse articole</t>
  </si>
  <si>
    <t>44511000-5</t>
  </si>
  <si>
    <t>Scule de mana</t>
  </si>
  <si>
    <t xml:space="preserve">TOTAL </t>
  </si>
  <si>
    <t>03100000-2</t>
  </si>
  <si>
    <t>Produse agricole şi horticole</t>
  </si>
  <si>
    <t>38128000-8</t>
  </si>
  <si>
    <t>Accesorii pentru instrumente de meteorologie</t>
  </si>
  <si>
    <t>39220000-0</t>
  </si>
  <si>
    <t>30237280-5</t>
  </si>
  <si>
    <t>Accesorii de alimentare</t>
  </si>
  <si>
    <t>31651000-4</t>
  </si>
  <si>
    <t>Banda izoliera</t>
  </si>
  <si>
    <t>31434000-7</t>
  </si>
  <si>
    <t>Acumulatori cu litiu</t>
  </si>
  <si>
    <t>24322510-5</t>
  </si>
  <si>
    <t>Alcool etilic</t>
  </si>
  <si>
    <t>38432000-2</t>
  </si>
  <si>
    <t>Aparate de analiză (Agitator Vortex, tititrator aciditate)</t>
  </si>
  <si>
    <t>30199760-5</t>
  </si>
  <si>
    <t>Etichete</t>
  </si>
  <si>
    <t>33169000-2</t>
  </si>
  <si>
    <t xml:space="preserve">Instrumente chirurgicale </t>
  </si>
  <si>
    <t>33141420-0</t>
  </si>
  <si>
    <t>Mănuşi chirurgicale</t>
  </si>
  <si>
    <t>18141000-9</t>
  </si>
  <si>
    <t>Mănuși menaj</t>
  </si>
  <si>
    <t>39224300-1</t>
  </si>
  <si>
    <t>Mături, perii şi alte articole de menaj</t>
  </si>
  <si>
    <t>39241200-5</t>
  </si>
  <si>
    <t>Foarfece</t>
  </si>
  <si>
    <t>30237100-0</t>
  </si>
  <si>
    <t>Piese pentru computere</t>
  </si>
  <si>
    <t xml:space="preserve">38416000-4 </t>
  </si>
  <si>
    <t>Ph-metru</t>
  </si>
  <si>
    <t>Diverse echipamente</t>
  </si>
  <si>
    <t xml:space="preserve"> 39831240-0</t>
  </si>
  <si>
    <t>Produse de curățenie</t>
  </si>
  <si>
    <t>37411140-5</t>
  </si>
  <si>
    <t>Role</t>
  </si>
  <si>
    <t>Săpăligi, târnăcoape, sape, greble şi greble de plajă</t>
  </si>
  <si>
    <t>39221190-5</t>
  </si>
  <si>
    <t>Stativ pentru uscare sticlărie</t>
  </si>
  <si>
    <t>33141625-7</t>
  </si>
  <si>
    <t>Truse de diagnosticare</t>
  </si>
  <si>
    <t>35814000-3</t>
  </si>
  <si>
    <t>Măşti de gaze</t>
  </si>
  <si>
    <t>42514320-1</t>
  </si>
  <si>
    <t>Filtre de gaz</t>
  </si>
  <si>
    <t>19212000-5</t>
  </si>
  <si>
    <t>Ţesături din bumbac</t>
  </si>
  <si>
    <t>42642100-9</t>
  </si>
  <si>
    <t>Maşini-unelte pentru prelucrarea lemnului</t>
  </si>
  <si>
    <t>38650000-6</t>
  </si>
  <si>
    <t>Echipament fotografic</t>
  </si>
  <si>
    <t>44424200-0</t>
  </si>
  <si>
    <t>Bandă adezivă</t>
  </si>
  <si>
    <t>31158000-8</t>
  </si>
  <si>
    <t>Încărcătoare</t>
  </si>
  <si>
    <t>31430000-9</t>
  </si>
  <si>
    <t>Acumulatori electrici</t>
  </si>
  <si>
    <t>33141120-7</t>
  </si>
  <si>
    <t>Cleme, suturi, ligaturi</t>
  </si>
  <si>
    <t>24911200-5</t>
  </si>
  <si>
    <t>Adezivi</t>
  </si>
  <si>
    <t>44522400-9</t>
  </si>
  <si>
    <t>Piese de broaşte</t>
  </si>
  <si>
    <t>24312220-2</t>
  </si>
  <si>
    <t>Hipoclorit de sodiu</t>
  </si>
  <si>
    <t>33141623-3</t>
  </si>
  <si>
    <t>Truse de prim ajutor</t>
  </si>
  <si>
    <t>31230000-7</t>
  </si>
  <si>
    <t>Piese pentru aparate de distribuţie sau de control al energiei electrice</t>
  </si>
  <si>
    <t>Echipament de bucătărie, articole de menaj şi de uz casnic şi articole de catering</t>
  </si>
  <si>
    <t>44612100-4</t>
  </si>
  <si>
    <t>Butelii de gaz</t>
  </si>
  <si>
    <t>16160000-4</t>
  </si>
  <si>
    <t>Diverse echipamente de grădinărit</t>
  </si>
  <si>
    <t>39226220-0</t>
  </si>
  <si>
    <t>Recipiente</t>
  </si>
  <si>
    <t>09112200-9</t>
  </si>
  <si>
    <t>Turba</t>
  </si>
  <si>
    <t>Aparate de analiză</t>
  </si>
  <si>
    <t>48822000-6</t>
  </si>
  <si>
    <t>Calculatoare</t>
  </si>
  <si>
    <t xml:space="preserve">38000000-5 </t>
  </si>
  <si>
    <t>Echipamente de laborator, optice şi de precizie</t>
  </si>
  <si>
    <t xml:space="preserve">42910000-8 </t>
  </si>
  <si>
    <t>Aparate de distilare, de filtrare sau de redresare</t>
  </si>
  <si>
    <t>73111000-3</t>
  </si>
  <si>
    <t>Servicii de laborator de cercetare</t>
  </si>
  <si>
    <t>79212000-3</t>
  </si>
  <si>
    <t>Servicii de auditare</t>
  </si>
  <si>
    <t>60112000-6</t>
  </si>
  <si>
    <t>Servicii de transport rutier public</t>
  </si>
  <si>
    <t>98300000-6</t>
  </si>
  <si>
    <t>Servicii diverse</t>
  </si>
  <si>
    <t>Servicii de reparare şi de întreţinere a aparatelor de măsurare, de testare şi de control</t>
  </si>
  <si>
    <t>03142400-2</t>
  </si>
  <si>
    <t>Ceara</t>
  </si>
  <si>
    <t>38436310-6</t>
  </si>
  <si>
    <t>Plite electrice</t>
  </si>
  <si>
    <t>18934000-5</t>
  </si>
  <si>
    <t>Sacose</t>
  </si>
  <si>
    <t>18937000-6</t>
  </si>
  <si>
    <t>Saci de ambalaj</t>
  </si>
  <si>
    <t>66516100-1</t>
  </si>
  <si>
    <t>Servicii de asigurare de raspundere civila auto</t>
  </si>
  <si>
    <t>60140000-1</t>
  </si>
  <si>
    <t xml:space="preserve">Transport de pasageri ocazional </t>
  </si>
  <si>
    <t>31224100-3</t>
  </si>
  <si>
    <t>Fişe şi prize</t>
  </si>
  <si>
    <t xml:space="preserve">35125300-2 </t>
  </si>
  <si>
    <t>Camere video de securitate</t>
  </si>
  <si>
    <t>44618350-3</t>
  </si>
  <si>
    <t>Capsule din plastic</t>
  </si>
  <si>
    <t>44617000-8</t>
  </si>
  <si>
    <t>Cutii</t>
  </si>
  <si>
    <t xml:space="preserve">Detergenti </t>
  </si>
  <si>
    <t>44618320-4</t>
  </si>
  <si>
    <t>Dopuri</t>
  </si>
  <si>
    <t>44165100-5</t>
  </si>
  <si>
    <t>Furtunuri</t>
  </si>
  <si>
    <t>42124000-4</t>
  </si>
  <si>
    <t>Piese pentru pompe, pentru compresoare, pentru maşini sau pentru motoare</t>
  </si>
  <si>
    <t>Placi filtrante</t>
  </si>
  <si>
    <t>24311521-5</t>
  </si>
  <si>
    <t>Soda caustica</t>
  </si>
  <si>
    <t>24311450-6</t>
  </si>
  <si>
    <t>Sulf</t>
  </si>
  <si>
    <t>14820000-5</t>
  </si>
  <si>
    <t>Sticle</t>
  </si>
  <si>
    <t>42943100-9</t>
  </si>
  <si>
    <t>Serpentine racire</t>
  </si>
  <si>
    <t>42122000-0</t>
  </si>
  <si>
    <t>Pompe</t>
  </si>
  <si>
    <t>50530000-9</t>
  </si>
  <si>
    <t>Servicii de reparare şi de întreţinere a maşinilor</t>
  </si>
  <si>
    <t>PROGRAMUL ANUAL AL ACHIZIȚILOR PUBLICE 2022</t>
  </si>
  <si>
    <t>Servicii contabilitate</t>
  </si>
  <si>
    <t>72212440-5</t>
  </si>
  <si>
    <t>Servicii vidanjare</t>
  </si>
  <si>
    <t>Servicii telefonie, internet</t>
  </si>
  <si>
    <t>Servicii diverse ( apa, canal, gaze, curent)</t>
  </si>
  <si>
    <t>Servicii metrologie , Iscir</t>
  </si>
  <si>
    <t>66519310-7</t>
  </si>
  <si>
    <t>Servicii consultanta</t>
  </si>
  <si>
    <t>Servicii alpinism</t>
  </si>
  <si>
    <t>71220000-6</t>
  </si>
  <si>
    <t>Servici proiectare</t>
  </si>
  <si>
    <t>45000000-7</t>
  </si>
  <si>
    <t>77100000-1 Servicii pentru agricultura (Rev.2)</t>
  </si>
  <si>
    <t>Lucrari agricultura</t>
  </si>
  <si>
    <t>Tractor</t>
  </si>
  <si>
    <t>Infiintare plantatie</t>
  </si>
  <si>
    <t xml:space="preserve">77211300-5 </t>
  </si>
  <si>
    <t>Reabilitare Institut</t>
  </si>
  <si>
    <t>Sursa de finantare</t>
  </si>
  <si>
    <t>Data estimata pentru finalizare</t>
  </si>
  <si>
    <t>Articol bugetar 10.02.06</t>
  </si>
  <si>
    <t>Tichete de vacanta</t>
  </si>
  <si>
    <t>79823000-9</t>
  </si>
  <si>
    <t>Buget de Stat</t>
  </si>
  <si>
    <t>ianuarie</t>
  </si>
  <si>
    <t>decembrie</t>
  </si>
  <si>
    <t>online</t>
  </si>
  <si>
    <t>Alin Tudan</t>
  </si>
  <si>
    <t>Materiale pentru curatenie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</si>
</sst>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99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11"/>
  <sheetViews>
    <sheetView topLeftCell="B1" zoomScale="80" zoomScaleNormal="80" workbookViewId="0">
      <selection activeCell="X93" sqref="X93"/>
    </sheetView>
  </sheetViews>
  <sheetFormatPr defaultColWidth="9.140625" defaultRowHeight="15.75" x14ac:dyDescent="0.25"/>
  <cols>
    <col min="1" max="1" width="4.42578125" style="8" hidden="1" customWidth="1"/>
    <col min="2" max="2" width="38.7109375" style="12" customWidth="1"/>
    <col min="3" max="3" width="16" style="8" customWidth="1"/>
    <col min="4" max="4" width="13.5703125" style="12" hidden="1" customWidth="1"/>
    <col min="5" max="5" width="12.28515625" style="8" hidden="1" customWidth="1"/>
    <col min="6" max="6" width="22.28515625" style="8" hidden="1" customWidth="1"/>
    <col min="7" max="7" width="12.7109375" style="8" customWidth="1"/>
    <col min="8" max="8" width="12" style="8" hidden="1" customWidth="1"/>
    <col min="9" max="11" width="10.5703125" style="8" hidden="1" customWidth="1"/>
    <col min="12" max="13" width="9.28515625" style="8" hidden="1" customWidth="1"/>
    <col min="14" max="14" width="10.5703125" style="8" hidden="1" customWidth="1"/>
    <col min="15" max="15" width="9.28515625" style="8" hidden="1" customWidth="1"/>
    <col min="16" max="16" width="10.5703125" style="8" hidden="1" customWidth="1"/>
    <col min="17" max="17" width="12" style="8" hidden="1" customWidth="1"/>
    <col min="18" max="18" width="10.5703125" style="8" hidden="1" customWidth="1"/>
    <col min="19" max="19" width="9.28515625" style="8" hidden="1" customWidth="1"/>
    <col min="20" max="21" width="10.5703125" style="8" hidden="1" customWidth="1"/>
    <col min="22" max="22" width="12" style="8" hidden="1" customWidth="1"/>
    <col min="23" max="23" width="0.5703125" style="8" hidden="1" customWidth="1"/>
    <col min="24" max="24" width="47.5703125" style="8" customWidth="1"/>
    <col min="25" max="25" width="18.140625" style="8" bestFit="1" customWidth="1"/>
    <col min="26" max="27" width="9.28515625" style="8" bestFit="1" customWidth="1"/>
    <col min="28" max="28" width="13.140625" style="8" customWidth="1"/>
    <col min="29" max="29" width="12.85546875" style="8" customWidth="1"/>
    <col min="30" max="75" width="9.140625" style="11"/>
    <col min="76" max="16384" width="9.140625" style="8"/>
  </cols>
  <sheetData>
    <row r="1" spans="1:29" ht="45" customHeight="1" x14ac:dyDescent="0.25">
      <c r="B1" s="49" t="s">
        <v>93</v>
      </c>
      <c r="C1" s="49"/>
      <c r="D1" s="49"/>
      <c r="Z1" s="8" t="s">
        <v>6</v>
      </c>
    </row>
    <row r="2" spans="1:29" x14ac:dyDescent="0.25">
      <c r="Z2" s="8" t="s">
        <v>7</v>
      </c>
    </row>
    <row r="3" spans="1:29" x14ac:dyDescent="0.25">
      <c r="Z3" s="8" t="s">
        <v>9</v>
      </c>
    </row>
    <row r="4" spans="1:29" x14ac:dyDescent="0.25">
      <c r="Z4" s="8" t="s">
        <v>8</v>
      </c>
    </row>
    <row r="6" spans="1:29" x14ac:dyDescent="0.25">
      <c r="Z6" s="8" t="s">
        <v>10</v>
      </c>
    </row>
    <row r="7" spans="1:29" x14ac:dyDescent="0.25">
      <c r="Z7" s="8" t="s">
        <v>11</v>
      </c>
    </row>
    <row r="8" spans="1:29" x14ac:dyDescent="0.25">
      <c r="Z8" s="8" t="s">
        <v>12</v>
      </c>
    </row>
    <row r="11" spans="1:29" x14ac:dyDescent="0.25">
      <c r="F11" s="50" t="s">
        <v>278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</row>
    <row r="15" spans="1:29" ht="78.75" customHeight="1" x14ac:dyDescent="0.25">
      <c r="A15" s="46" t="s">
        <v>13</v>
      </c>
      <c r="B15" s="45" t="s">
        <v>14</v>
      </c>
      <c r="C15" s="45" t="s">
        <v>3</v>
      </c>
      <c r="D15" s="45" t="s">
        <v>0</v>
      </c>
      <c r="E15" s="45" t="s">
        <v>38</v>
      </c>
      <c r="F15" s="9" t="s">
        <v>4</v>
      </c>
      <c r="G15" s="9" t="s">
        <v>5</v>
      </c>
      <c r="H15" s="45" t="s">
        <v>1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 t="s">
        <v>42</v>
      </c>
      <c r="Z15" s="45" t="s">
        <v>22</v>
      </c>
      <c r="AA15" s="45" t="s">
        <v>23</v>
      </c>
      <c r="AB15" s="45" t="s">
        <v>18</v>
      </c>
      <c r="AC15" s="45" t="s">
        <v>20</v>
      </c>
    </row>
    <row r="16" spans="1:29" x14ac:dyDescent="0.25">
      <c r="A16" s="47"/>
      <c r="B16" s="45"/>
      <c r="C16" s="45"/>
      <c r="D16" s="45"/>
      <c r="E16" s="45"/>
      <c r="F16" s="45" t="s">
        <v>15</v>
      </c>
      <c r="G16" s="45" t="s">
        <v>16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75" x14ac:dyDescent="0.25">
      <c r="A17" s="47"/>
      <c r="B17" s="45"/>
      <c r="C17" s="45"/>
      <c r="D17" s="45"/>
      <c r="E17" s="45"/>
      <c r="F17" s="45"/>
      <c r="G17" s="45"/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9" t="s">
        <v>2</v>
      </c>
      <c r="N17" s="9" t="s">
        <v>2</v>
      </c>
      <c r="O17" s="9" t="s">
        <v>2</v>
      </c>
      <c r="P17" s="9" t="s">
        <v>2</v>
      </c>
      <c r="Q17" s="45" t="s">
        <v>56</v>
      </c>
      <c r="R17" s="45" t="s">
        <v>57</v>
      </c>
      <c r="S17" s="45"/>
      <c r="T17" s="45"/>
      <c r="U17" s="45"/>
      <c r="V17" s="9"/>
      <c r="W17" s="45" t="s">
        <v>62</v>
      </c>
      <c r="X17" s="45" t="s">
        <v>63</v>
      </c>
      <c r="Y17" s="45"/>
      <c r="Z17" s="45"/>
      <c r="AA17" s="45"/>
      <c r="AB17" s="45"/>
      <c r="AC17" s="45"/>
    </row>
    <row r="18" spans="1:75" ht="15" customHeight="1" x14ac:dyDescent="0.25">
      <c r="A18" s="47"/>
      <c r="B18" s="45"/>
      <c r="C18" s="45"/>
      <c r="D18" s="45"/>
      <c r="E18" s="45"/>
      <c r="F18" s="45"/>
      <c r="G18" s="45"/>
      <c r="H18" s="45" t="s">
        <v>49</v>
      </c>
      <c r="I18" s="45" t="s">
        <v>50</v>
      </c>
      <c r="J18" s="45" t="s">
        <v>51</v>
      </c>
      <c r="K18" s="45" t="s">
        <v>52</v>
      </c>
      <c r="L18" s="45" t="s">
        <v>53</v>
      </c>
      <c r="M18" s="45" t="s">
        <v>54</v>
      </c>
      <c r="N18" s="45" t="s">
        <v>45</v>
      </c>
      <c r="O18" s="45" t="s">
        <v>55</v>
      </c>
      <c r="P18" s="45" t="s">
        <v>44</v>
      </c>
      <c r="Q18" s="45"/>
      <c r="R18" s="45" t="s">
        <v>58</v>
      </c>
      <c r="S18" s="45" t="s">
        <v>59</v>
      </c>
      <c r="T18" s="45" t="s">
        <v>60</v>
      </c>
      <c r="U18" s="45" t="s">
        <v>61</v>
      </c>
      <c r="V18" s="45" t="s">
        <v>99</v>
      </c>
      <c r="W18" s="45"/>
      <c r="X18" s="45"/>
      <c r="Y18" s="45"/>
      <c r="Z18" s="45"/>
      <c r="AA18" s="45"/>
      <c r="AB18" s="45" t="s">
        <v>19</v>
      </c>
      <c r="AC18" s="45"/>
    </row>
    <row r="19" spans="1:75" x14ac:dyDescent="0.25">
      <c r="A19" s="48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</row>
    <row r="20" spans="1:75" x14ac:dyDescent="0.25">
      <c r="A20" s="6">
        <v>0</v>
      </c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>
        <v>7</v>
      </c>
      <c r="I20" s="9">
        <v>8</v>
      </c>
      <c r="J20" s="9">
        <v>9</v>
      </c>
      <c r="K20" s="9">
        <v>10</v>
      </c>
      <c r="L20" s="9">
        <v>11</v>
      </c>
      <c r="M20" s="9">
        <v>12</v>
      </c>
      <c r="N20" s="9">
        <v>13</v>
      </c>
      <c r="O20" s="9">
        <v>14</v>
      </c>
      <c r="P20" s="9">
        <v>15</v>
      </c>
      <c r="Q20" s="9">
        <v>16</v>
      </c>
      <c r="R20" s="9">
        <v>17</v>
      </c>
      <c r="S20" s="9">
        <v>18</v>
      </c>
      <c r="T20" s="9">
        <v>19</v>
      </c>
      <c r="U20" s="9">
        <v>20</v>
      </c>
      <c r="V20" s="9"/>
      <c r="W20" s="9">
        <v>21</v>
      </c>
      <c r="X20" s="9">
        <v>22</v>
      </c>
      <c r="Y20" s="9">
        <v>23</v>
      </c>
      <c r="Z20" s="9">
        <v>24</v>
      </c>
      <c r="AA20" s="9">
        <v>25</v>
      </c>
      <c r="AB20" s="9">
        <v>26</v>
      </c>
      <c r="AC20" s="9">
        <v>27</v>
      </c>
    </row>
    <row r="21" spans="1:75" x14ac:dyDescent="0.25">
      <c r="A21" s="6"/>
      <c r="B21" s="5" t="s">
        <v>145</v>
      </c>
      <c r="C21" s="5" t="s">
        <v>144</v>
      </c>
      <c r="D21" s="9"/>
      <c r="E21" s="9"/>
      <c r="F21" s="9"/>
      <c r="G21" s="5">
        <v>200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42"/>
      <c r="Z21" s="9"/>
      <c r="AA21" s="9"/>
      <c r="AB21" s="42"/>
      <c r="AC21" s="42"/>
    </row>
    <row r="22" spans="1:75" s="10" customFormat="1" x14ac:dyDescent="0.25">
      <c r="A22" s="6"/>
      <c r="B22" s="5" t="s">
        <v>239</v>
      </c>
      <c r="C22" s="5" t="s">
        <v>238</v>
      </c>
      <c r="D22" s="5"/>
      <c r="E22" s="5"/>
      <c r="F22" s="5"/>
      <c r="G22" s="5">
        <v>270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43"/>
      <c r="Z22" s="5"/>
      <c r="AA22" s="5"/>
      <c r="AB22" s="43"/>
      <c r="AC22" s="43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</row>
    <row r="23" spans="1:75" s="10" customFormat="1" x14ac:dyDescent="0.25">
      <c r="A23" s="6"/>
      <c r="B23" s="5" t="s">
        <v>94</v>
      </c>
      <c r="C23" s="5" t="s">
        <v>107</v>
      </c>
      <c r="D23" s="5" t="s">
        <v>98</v>
      </c>
      <c r="E23" s="6">
        <v>1</v>
      </c>
      <c r="F23" s="5">
        <f>221+725.5</f>
        <v>946.5</v>
      </c>
      <c r="G23" s="5">
        <v>4000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43"/>
      <c r="Z23" s="5"/>
      <c r="AA23" s="5"/>
      <c r="AB23" s="43"/>
      <c r="AC23" s="43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</row>
    <row r="24" spans="1:75" s="10" customFormat="1" x14ac:dyDescent="0.25">
      <c r="A24" s="6"/>
      <c r="B24" s="5" t="s">
        <v>221</v>
      </c>
      <c r="C24" s="5" t="s">
        <v>220</v>
      </c>
      <c r="D24" s="5"/>
      <c r="E24" s="6"/>
      <c r="F24" s="5"/>
      <c r="G24" s="5">
        <v>2150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43"/>
      <c r="Z24" s="5"/>
      <c r="AA24" s="5"/>
      <c r="AB24" s="43"/>
      <c r="AC24" s="43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</row>
    <row r="25" spans="1:75" x14ac:dyDescent="0.25">
      <c r="A25" s="6"/>
      <c r="B25" s="5" t="s">
        <v>82</v>
      </c>
      <c r="C25" s="5" t="s">
        <v>83</v>
      </c>
      <c r="D25" s="5" t="s">
        <v>98</v>
      </c>
      <c r="E25" s="5">
        <v>1</v>
      </c>
      <c r="F25" s="5">
        <v>676.5</v>
      </c>
      <c r="G25" s="5">
        <v>1980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43"/>
      <c r="Z25" s="5"/>
      <c r="AA25" s="5"/>
      <c r="AB25" s="43"/>
      <c r="AC25" s="43"/>
    </row>
    <row r="26" spans="1:75" s="10" customFormat="1" x14ac:dyDescent="0.25">
      <c r="A26" s="4"/>
      <c r="B26" s="5" t="s">
        <v>271</v>
      </c>
      <c r="C26" s="5" t="s">
        <v>270</v>
      </c>
      <c r="D26" s="5"/>
      <c r="E26" s="5"/>
      <c r="F26" s="5"/>
      <c r="G26" s="5">
        <v>10000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43"/>
      <c r="Z26" s="5"/>
      <c r="AA26" s="5"/>
      <c r="AB26" s="43"/>
      <c r="AC26" s="43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</row>
    <row r="27" spans="1:75" x14ac:dyDescent="0.25">
      <c r="A27" s="6"/>
      <c r="B27" s="5" t="s">
        <v>108</v>
      </c>
      <c r="C27" s="5" t="s">
        <v>109</v>
      </c>
      <c r="D27" s="5" t="s">
        <v>67</v>
      </c>
      <c r="E27" s="5"/>
      <c r="F27" s="5">
        <v>3890</v>
      </c>
      <c r="G27" s="5">
        <v>6160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43"/>
      <c r="Z27" s="5"/>
      <c r="AA27" s="5"/>
      <c r="AB27" s="43"/>
      <c r="AC27" s="43"/>
    </row>
    <row r="28" spans="1:75" x14ac:dyDescent="0.25">
      <c r="A28" s="6"/>
      <c r="B28" s="5" t="s">
        <v>111</v>
      </c>
      <c r="C28" s="5" t="s">
        <v>110</v>
      </c>
      <c r="D28" s="5" t="s">
        <v>98</v>
      </c>
      <c r="E28" s="5">
        <v>1</v>
      </c>
      <c r="F28" s="5">
        <v>7864</v>
      </c>
      <c r="G28" s="5">
        <v>25000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43"/>
      <c r="Z28" s="5"/>
      <c r="AA28" s="5"/>
      <c r="AB28" s="43"/>
      <c r="AC28" s="43"/>
    </row>
    <row r="29" spans="1:75" x14ac:dyDescent="0.25">
      <c r="A29" s="4"/>
      <c r="B29" s="5" t="s">
        <v>265</v>
      </c>
      <c r="C29" s="5" t="s">
        <v>80</v>
      </c>
      <c r="D29" s="5" t="s">
        <v>81</v>
      </c>
      <c r="E29" s="5">
        <v>1</v>
      </c>
      <c r="F29" s="5">
        <v>4347</v>
      </c>
      <c r="G29" s="5">
        <f>300+16800</f>
        <v>17100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43"/>
      <c r="Z29" s="5"/>
      <c r="AA29" s="5"/>
      <c r="AB29" s="43"/>
      <c r="AC29" s="43"/>
    </row>
    <row r="30" spans="1:75" x14ac:dyDescent="0.25">
      <c r="A30" s="4"/>
      <c r="B30" s="5" t="s">
        <v>217</v>
      </c>
      <c r="C30" s="5" t="s">
        <v>216</v>
      </c>
      <c r="D30" s="5"/>
      <c r="E30" s="5"/>
      <c r="F30" s="5"/>
      <c r="G30" s="5">
        <f>250+220</f>
        <v>470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43"/>
      <c r="Z30" s="5"/>
      <c r="AA30" s="5"/>
      <c r="AB30" s="43"/>
      <c r="AC30" s="43"/>
    </row>
    <row r="31" spans="1:75" x14ac:dyDescent="0.25">
      <c r="B31" s="5" t="s">
        <v>95</v>
      </c>
      <c r="C31" s="5" t="s">
        <v>92</v>
      </c>
      <c r="D31" s="5" t="s">
        <v>98</v>
      </c>
      <c r="E31" s="5">
        <v>1</v>
      </c>
      <c r="F31" s="5">
        <v>2714.29</v>
      </c>
      <c r="G31" s="5">
        <f>1000+225+150+5490+4000+500</f>
        <v>11365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43"/>
      <c r="Z31" s="5"/>
      <c r="AA31" s="5"/>
      <c r="AB31" s="43"/>
      <c r="AC31" s="43"/>
    </row>
    <row r="32" spans="1:75" x14ac:dyDescent="0.25">
      <c r="B32" s="5" t="s">
        <v>166</v>
      </c>
      <c r="C32" s="5" t="s">
        <v>165</v>
      </c>
      <c r="D32" s="5"/>
      <c r="E32" s="5"/>
      <c r="F32" s="5"/>
      <c r="G32" s="5">
        <f>269.3+30</f>
        <v>299.3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43"/>
      <c r="Z32" s="5"/>
      <c r="AA32" s="5"/>
      <c r="AB32" s="43"/>
      <c r="AC32" s="43"/>
    </row>
    <row r="33" spans="1:75" x14ac:dyDescent="0.25">
      <c r="B33" s="5" t="s">
        <v>243</v>
      </c>
      <c r="C33" s="5" t="s">
        <v>242</v>
      </c>
      <c r="D33" s="5" t="s">
        <v>98</v>
      </c>
      <c r="E33" s="5">
        <v>1</v>
      </c>
      <c r="F33" s="5">
        <v>2095</v>
      </c>
      <c r="G33" s="5">
        <v>1265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43"/>
      <c r="Z33" s="5"/>
      <c r="AA33" s="5"/>
      <c r="AB33" s="43"/>
      <c r="AC33" s="43"/>
    </row>
    <row r="34" spans="1:75" x14ac:dyDescent="0.25">
      <c r="B34" s="5" t="s">
        <v>245</v>
      </c>
      <c r="C34" s="5" t="s">
        <v>244</v>
      </c>
      <c r="D34" s="5"/>
      <c r="E34" s="5"/>
      <c r="F34" s="5"/>
      <c r="G34" s="5">
        <f>1000+200</f>
        <v>1200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43"/>
      <c r="Z34" s="5"/>
      <c r="AA34" s="5"/>
      <c r="AB34" s="43"/>
      <c r="AC34" s="43"/>
    </row>
    <row r="35" spans="1:75" x14ac:dyDescent="0.25">
      <c r="B35" s="5" t="s">
        <v>190</v>
      </c>
      <c r="C35" s="5" t="s">
        <v>189</v>
      </c>
      <c r="D35" s="5"/>
      <c r="E35" s="5"/>
      <c r="F35" s="5"/>
      <c r="G35" s="5">
        <v>225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43"/>
      <c r="Z35" s="5"/>
      <c r="AA35" s="5"/>
      <c r="AB35" s="43"/>
      <c r="AC35" s="43"/>
    </row>
    <row r="36" spans="1:75" x14ac:dyDescent="0.25">
      <c r="B36" s="5" t="s">
        <v>73</v>
      </c>
      <c r="C36" s="5" t="s">
        <v>65</v>
      </c>
      <c r="D36" s="5" t="s">
        <v>98</v>
      </c>
      <c r="E36" s="5">
        <v>1</v>
      </c>
      <c r="F36" s="5">
        <v>751.68</v>
      </c>
      <c r="G36" s="5">
        <f>75+1776+200</f>
        <v>2051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43"/>
      <c r="Z36" s="5"/>
      <c r="AA36" s="5"/>
      <c r="AB36" s="43"/>
      <c r="AC36" s="43"/>
    </row>
    <row r="37" spans="1:75" x14ac:dyDescent="0.25">
      <c r="B37" s="5" t="s">
        <v>112</v>
      </c>
      <c r="C37" s="5" t="s">
        <v>113</v>
      </c>
      <c r="D37" s="5" t="s">
        <v>98</v>
      </c>
      <c r="E37" s="5">
        <v>1</v>
      </c>
      <c r="F37" s="5">
        <v>1113.5</v>
      </c>
      <c r="G37" s="5">
        <v>200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43"/>
      <c r="Z37" s="5"/>
      <c r="AA37" s="5"/>
      <c r="AB37" s="43"/>
      <c r="AC37" s="43"/>
    </row>
    <row r="38" spans="1:75" x14ac:dyDescent="0.25">
      <c r="B38" s="5" t="s">
        <v>114</v>
      </c>
      <c r="C38" s="5" t="s">
        <v>115</v>
      </c>
      <c r="D38" s="5" t="s">
        <v>98</v>
      </c>
      <c r="E38" s="5">
        <v>1</v>
      </c>
      <c r="F38" s="5">
        <v>7118.32</v>
      </c>
      <c r="G38" s="5">
        <f>4000+8000+1500</f>
        <v>13500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43"/>
      <c r="Z38" s="5"/>
      <c r="AA38" s="5"/>
      <c r="AB38" s="43"/>
      <c r="AC38" s="43"/>
    </row>
    <row r="39" spans="1:75" s="10" customFormat="1" x14ac:dyDescent="0.25">
      <c r="A39" s="8"/>
      <c r="B39" s="5" t="s">
        <v>267</v>
      </c>
      <c r="C39" s="5" t="s">
        <v>266</v>
      </c>
      <c r="D39" s="5"/>
      <c r="E39" s="5"/>
      <c r="F39" s="5"/>
      <c r="G39" s="5">
        <v>320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43"/>
      <c r="Z39" s="5"/>
      <c r="AA39" s="5"/>
      <c r="AB39" s="43"/>
      <c r="AC39" s="43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</row>
    <row r="40" spans="1:75" s="10" customFormat="1" x14ac:dyDescent="0.25">
      <c r="A40" s="8"/>
      <c r="B40" s="5" t="s">
        <v>208</v>
      </c>
      <c r="C40" s="5" t="s">
        <v>207</v>
      </c>
      <c r="D40" s="5"/>
      <c r="E40" s="5"/>
      <c r="F40" s="5"/>
      <c r="G40" s="5">
        <v>300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43"/>
      <c r="Z40" s="5"/>
      <c r="AA40" s="5"/>
      <c r="AB40" s="43"/>
      <c r="AC40" s="43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</row>
    <row r="41" spans="1:75" x14ac:dyDescent="0.25">
      <c r="B41" s="5" t="s">
        <v>269</v>
      </c>
      <c r="C41" s="5" t="s">
        <v>268</v>
      </c>
      <c r="D41" s="5" t="s">
        <v>98</v>
      </c>
      <c r="E41" s="5">
        <v>1</v>
      </c>
      <c r="F41" s="5">
        <v>463.45</v>
      </c>
      <c r="G41" s="5">
        <v>8000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43"/>
      <c r="Z41" s="5"/>
      <c r="AA41" s="5"/>
      <c r="AB41" s="43"/>
      <c r="AC41" s="43"/>
    </row>
    <row r="42" spans="1:75" x14ac:dyDescent="0.25">
      <c r="B42" s="5" t="s">
        <v>156</v>
      </c>
      <c r="C42" s="5" t="s">
        <v>155</v>
      </c>
      <c r="D42" s="5"/>
      <c r="E42" s="5"/>
      <c r="F42" s="5"/>
      <c r="G42" s="5">
        <v>1150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43"/>
      <c r="Z42" s="5"/>
      <c r="AA42" s="5"/>
      <c r="AB42" s="43"/>
      <c r="AC42" s="43"/>
    </row>
    <row r="43" spans="1:75" x14ac:dyDescent="0.25">
      <c r="B43" s="5" t="s">
        <v>116</v>
      </c>
      <c r="C43" s="5" t="s">
        <v>78</v>
      </c>
      <c r="D43" s="5" t="s">
        <v>98</v>
      </c>
      <c r="E43" s="5">
        <v>1</v>
      </c>
      <c r="F43" s="5">
        <v>80705.09</v>
      </c>
      <c r="G43" s="5">
        <f>300+1720+24280+7200+11500+11200+4020+11120+14400+8569+43043</f>
        <v>137352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43"/>
      <c r="Z43" s="5"/>
      <c r="AA43" s="5"/>
      <c r="AB43" s="43"/>
      <c r="AC43" s="43"/>
    </row>
    <row r="44" spans="1:75" x14ac:dyDescent="0.25">
      <c r="B44" s="5" t="s">
        <v>106</v>
      </c>
      <c r="C44" s="5" t="s">
        <v>66</v>
      </c>
      <c r="D44" s="5" t="s">
        <v>98</v>
      </c>
      <c r="E44" s="5">
        <v>1</v>
      </c>
      <c r="F44" s="5">
        <v>1638</v>
      </c>
      <c r="G44" s="5">
        <v>80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6"/>
      <c r="X44" s="5"/>
      <c r="Y44" s="43"/>
      <c r="Z44" s="6"/>
      <c r="AA44" s="6"/>
      <c r="AB44" s="43"/>
      <c r="AC44" s="43"/>
    </row>
    <row r="45" spans="1:75" s="10" customFormat="1" x14ac:dyDescent="0.25">
      <c r="B45" s="5" t="s">
        <v>46</v>
      </c>
      <c r="C45" s="5" t="s">
        <v>47</v>
      </c>
      <c r="D45" s="5" t="s">
        <v>98</v>
      </c>
      <c r="E45" s="5">
        <v>1</v>
      </c>
      <c r="F45" s="5">
        <v>41463.800000000003</v>
      </c>
      <c r="G45" s="5">
        <f>18800</f>
        <v>18800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43"/>
      <c r="Z45" s="5"/>
      <c r="AA45" s="5"/>
      <c r="AB45" s="43"/>
      <c r="AC45" s="43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</row>
    <row r="46" spans="1:75" s="10" customFormat="1" x14ac:dyDescent="0.25">
      <c r="A46" s="8"/>
      <c r="B46" s="5" t="s">
        <v>117</v>
      </c>
      <c r="C46" s="5" t="s">
        <v>118</v>
      </c>
      <c r="D46" s="5" t="s">
        <v>98</v>
      </c>
      <c r="E46" s="5">
        <v>1</v>
      </c>
      <c r="F46" s="5">
        <v>105</v>
      </c>
      <c r="G46" s="5">
        <v>1000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43"/>
      <c r="Z46" s="5"/>
      <c r="AA46" s="5"/>
      <c r="AB46" s="43"/>
      <c r="AC46" s="43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</row>
    <row r="47" spans="1:75" s="10" customFormat="1" x14ac:dyDescent="0.25">
      <c r="A47" s="8"/>
      <c r="B47" s="5" t="s">
        <v>76</v>
      </c>
      <c r="C47" s="5" t="s">
        <v>77</v>
      </c>
      <c r="D47" s="5" t="s">
        <v>98</v>
      </c>
      <c r="E47" s="5">
        <v>1</v>
      </c>
      <c r="F47" s="5">
        <v>4543</v>
      </c>
      <c r="G47" s="5">
        <f>520+2250</f>
        <v>2770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43"/>
      <c r="Z47" s="5"/>
      <c r="AA47" s="5"/>
      <c r="AB47" s="43"/>
      <c r="AC47" s="43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</row>
    <row r="48" spans="1:75" s="10" customFormat="1" x14ac:dyDescent="0.25">
      <c r="A48" s="8"/>
      <c r="B48" s="5" t="s">
        <v>204</v>
      </c>
      <c r="C48" s="5" t="s">
        <v>203</v>
      </c>
      <c r="D48" s="5"/>
      <c r="E48" s="5"/>
      <c r="F48" s="5"/>
      <c r="G48" s="5">
        <v>195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43"/>
      <c r="Z48" s="5"/>
      <c r="AA48" s="5"/>
      <c r="AB48" s="43"/>
      <c r="AC48" s="43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</row>
    <row r="49" spans="1:84" x14ac:dyDescent="0.25">
      <c r="A49" s="10"/>
      <c r="B49" s="5" t="s">
        <v>119</v>
      </c>
      <c r="C49" s="5" t="s">
        <v>120</v>
      </c>
      <c r="D49" s="5" t="s">
        <v>98</v>
      </c>
      <c r="E49" s="5">
        <v>1</v>
      </c>
      <c r="F49" s="5">
        <v>2851.42</v>
      </c>
      <c r="G49" s="5">
        <v>1000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43"/>
      <c r="Z49" s="5"/>
      <c r="AA49" s="5"/>
      <c r="AB49" s="43"/>
      <c r="AC49" s="43"/>
    </row>
    <row r="50" spans="1:84" x14ac:dyDescent="0.25">
      <c r="B50" s="5" t="s">
        <v>122</v>
      </c>
      <c r="C50" s="5" t="s">
        <v>121</v>
      </c>
      <c r="D50" s="5"/>
      <c r="E50" s="5"/>
      <c r="F50" s="5"/>
      <c r="G50" s="5">
        <f>10140+7000+310+33920+18235+19050</f>
        <v>88655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43"/>
      <c r="Z50" s="5"/>
      <c r="AA50" s="5"/>
      <c r="AB50" s="43"/>
      <c r="AC50" s="43"/>
    </row>
    <row r="51" spans="1:84" x14ac:dyDescent="0.25">
      <c r="B51" s="5" t="s">
        <v>104</v>
      </c>
      <c r="C51" s="5" t="s">
        <v>91</v>
      </c>
      <c r="D51" s="5" t="s">
        <v>98</v>
      </c>
      <c r="E51" s="5"/>
      <c r="F51" s="5"/>
      <c r="G51" s="5">
        <f>645+94+1000+914.5+3600+500+1611+9295+1345+50+995+800+2733.25+1560</f>
        <v>25142.75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43"/>
      <c r="Z51" s="5"/>
      <c r="AA51" s="5"/>
      <c r="AB51" s="43"/>
      <c r="AC51" s="43"/>
    </row>
    <row r="52" spans="1:84" x14ac:dyDescent="0.25">
      <c r="B52" s="5" t="s">
        <v>160</v>
      </c>
      <c r="C52" s="5" t="s">
        <v>159</v>
      </c>
      <c r="D52" s="5"/>
      <c r="E52" s="5"/>
      <c r="F52" s="5"/>
      <c r="G52" s="5">
        <f>50+2100</f>
        <v>2150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43"/>
      <c r="Z52" s="5"/>
      <c r="AA52" s="5"/>
      <c r="AB52" s="43"/>
      <c r="AC52" s="43"/>
    </row>
    <row r="53" spans="1:84" x14ac:dyDescent="0.25">
      <c r="B53" s="5" t="s">
        <v>172</v>
      </c>
      <c r="C53" s="5" t="s">
        <v>171</v>
      </c>
      <c r="D53" s="5"/>
      <c r="E53" s="5"/>
      <c r="F53" s="5"/>
      <c r="G53" s="5">
        <f>3900+280+70+1500+830.65+1800</f>
        <v>8380.65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43"/>
      <c r="Z53" s="5"/>
      <c r="AA53" s="5"/>
      <c r="AB53" s="43"/>
      <c r="AC53" s="43"/>
    </row>
    <row r="54" spans="1:84" x14ac:dyDescent="0.25">
      <c r="B54" s="5" t="s">
        <v>150</v>
      </c>
      <c r="C54" s="5" t="s">
        <v>149</v>
      </c>
      <c r="D54" s="5"/>
      <c r="E54" s="5"/>
      <c r="F54" s="5"/>
      <c r="G54" s="5">
        <v>307.47000000000003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43"/>
      <c r="Z54" s="5"/>
      <c r="AA54" s="5"/>
      <c r="AB54" s="43"/>
      <c r="AC54" s="43"/>
    </row>
    <row r="55" spans="1:84" x14ac:dyDescent="0.25">
      <c r="B55" s="5" t="s">
        <v>198</v>
      </c>
      <c r="C55" s="5" t="s">
        <v>197</v>
      </c>
      <c r="D55" s="5"/>
      <c r="E55" s="5"/>
      <c r="F55" s="5"/>
      <c r="G55" s="5">
        <v>70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43"/>
      <c r="Z55" s="5"/>
      <c r="AA55" s="5"/>
      <c r="AB55" s="43"/>
      <c r="AC55" s="43"/>
    </row>
    <row r="56" spans="1:84" x14ac:dyDescent="0.25">
      <c r="A56" s="12"/>
      <c r="B56" s="5" t="s">
        <v>251</v>
      </c>
      <c r="C56" s="5" t="s">
        <v>250</v>
      </c>
      <c r="D56" s="5"/>
      <c r="E56" s="5"/>
      <c r="F56" s="5"/>
      <c r="G56" s="5">
        <v>3000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43"/>
      <c r="Z56" s="5"/>
      <c r="AA56" s="5"/>
      <c r="AB56" s="43"/>
      <c r="AC56" s="43"/>
    </row>
    <row r="57" spans="1:84" ht="31.5" x14ac:dyDescent="0.25">
      <c r="A57" s="12"/>
      <c r="B57" s="5" t="s">
        <v>212</v>
      </c>
      <c r="C57" s="5" t="s">
        <v>211</v>
      </c>
      <c r="D57" s="5"/>
      <c r="E57" s="5"/>
      <c r="F57" s="5"/>
      <c r="G57" s="5">
        <f>300+1600</f>
        <v>1900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43"/>
      <c r="Z57" s="5"/>
      <c r="AA57" s="5"/>
      <c r="AB57" s="43"/>
      <c r="AC57" s="43"/>
    </row>
    <row r="58" spans="1:84" x14ac:dyDescent="0.25">
      <c r="A58" s="12"/>
      <c r="B58" s="5" t="s">
        <v>124</v>
      </c>
      <c r="C58" s="5" t="s">
        <v>123</v>
      </c>
      <c r="D58" s="5"/>
      <c r="E58" s="5"/>
      <c r="F58" s="5"/>
      <c r="G58" s="5">
        <v>4000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43"/>
      <c r="Z58" s="5"/>
      <c r="AA58" s="5"/>
      <c r="AB58" s="43"/>
      <c r="AC58" s="43"/>
    </row>
    <row r="59" spans="1:84" x14ac:dyDescent="0.25">
      <c r="A59" s="12"/>
      <c r="B59" s="5" t="s">
        <v>200</v>
      </c>
      <c r="C59" s="5" t="s">
        <v>199</v>
      </c>
      <c r="D59" s="5"/>
      <c r="E59" s="5"/>
      <c r="F59" s="5"/>
      <c r="G59" s="5">
        <v>220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43"/>
      <c r="Z59" s="5"/>
      <c r="AA59" s="5"/>
      <c r="AB59" s="43"/>
      <c r="AC59" s="43"/>
    </row>
    <row r="60" spans="1:84" x14ac:dyDescent="0.25">
      <c r="A60" s="12"/>
      <c r="B60" s="5" t="s">
        <v>154</v>
      </c>
      <c r="C60" s="5" t="s">
        <v>153</v>
      </c>
      <c r="D60" s="5"/>
      <c r="E60" s="5"/>
      <c r="F60" s="5"/>
      <c r="G60" s="5">
        <v>120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43"/>
      <c r="Z60" s="5"/>
      <c r="AA60" s="5"/>
      <c r="AB60" s="43"/>
      <c r="AC60" s="43"/>
    </row>
    <row r="61" spans="1:84" s="10" customFormat="1" x14ac:dyDescent="0.25">
      <c r="A61" s="8"/>
      <c r="B61" s="5" t="s">
        <v>96</v>
      </c>
      <c r="C61" s="5" t="s">
        <v>90</v>
      </c>
      <c r="D61" s="5" t="s">
        <v>48</v>
      </c>
      <c r="E61" s="5"/>
      <c r="F61" s="5"/>
      <c r="G61" s="5">
        <f>23710+864+30+30+6350+350+100+1400</f>
        <v>32834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43"/>
      <c r="Z61" s="5"/>
      <c r="AA61" s="5"/>
      <c r="AB61" s="43"/>
      <c r="AC61" s="43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</row>
    <row r="62" spans="1:84" s="10" customFormat="1" x14ac:dyDescent="0.25">
      <c r="A62" s="8"/>
      <c r="B62" s="5" t="s">
        <v>152</v>
      </c>
      <c r="C62" s="5" t="s">
        <v>151</v>
      </c>
      <c r="D62" s="5"/>
      <c r="E62" s="5"/>
      <c r="F62" s="5"/>
      <c r="G62" s="5">
        <f>84.84+210</f>
        <v>294.84000000000003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43"/>
      <c r="Z62" s="5"/>
      <c r="AA62" s="5"/>
      <c r="AB62" s="43"/>
      <c r="AC62" s="43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</row>
    <row r="63" spans="1:84" s="10" customFormat="1" x14ac:dyDescent="0.25">
      <c r="A63" s="8"/>
      <c r="B63" s="5" t="s">
        <v>126</v>
      </c>
      <c r="C63" s="5" t="s">
        <v>125</v>
      </c>
      <c r="D63" s="5"/>
      <c r="E63" s="5"/>
      <c r="F63" s="5"/>
      <c r="G63" s="5">
        <f>160+2400+9110</f>
        <v>11670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43"/>
      <c r="Z63" s="5"/>
      <c r="AA63" s="5"/>
      <c r="AB63" s="43"/>
      <c r="AC63" s="43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</row>
    <row r="64" spans="1:84" s="10" customFormat="1" x14ac:dyDescent="0.25">
      <c r="A64" s="8"/>
      <c r="B64" s="5" t="s">
        <v>128</v>
      </c>
      <c r="C64" s="5" t="s">
        <v>127</v>
      </c>
      <c r="D64" s="5"/>
      <c r="E64" s="5"/>
      <c r="F64" s="5"/>
      <c r="G64" s="5">
        <v>160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43"/>
      <c r="Z64" s="5"/>
      <c r="AA64" s="5"/>
      <c r="AB64" s="43"/>
      <c r="AC64" s="43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</row>
    <row r="65" spans="1:75" s="10" customFormat="1" x14ac:dyDescent="0.25">
      <c r="A65" s="8"/>
      <c r="B65" s="5" t="s">
        <v>130</v>
      </c>
      <c r="C65" s="5" t="s">
        <v>129</v>
      </c>
      <c r="D65" s="5"/>
      <c r="E65" s="5"/>
      <c r="F65" s="5"/>
      <c r="G65" s="5">
        <v>1600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43"/>
      <c r="Z65" s="5"/>
      <c r="AA65" s="5"/>
      <c r="AB65" s="43"/>
      <c r="AC65" s="43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</row>
    <row r="66" spans="1:75" x14ac:dyDescent="0.25">
      <c r="A66" s="10"/>
      <c r="B66" s="5" t="s">
        <v>74</v>
      </c>
      <c r="C66" s="5" t="s">
        <v>75</v>
      </c>
      <c r="D66" s="5" t="s">
        <v>48</v>
      </c>
      <c r="E66" s="5"/>
      <c r="F66" s="5"/>
      <c r="G66" s="5">
        <f>948.32+1000+200</f>
        <v>2148.3200000000002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43"/>
      <c r="Z66" s="5"/>
      <c r="AA66" s="5"/>
      <c r="AB66" s="43"/>
      <c r="AC66" s="43"/>
    </row>
    <row r="67" spans="1:75" x14ac:dyDescent="0.25">
      <c r="A67" s="10"/>
      <c r="B67" s="5" t="s">
        <v>210</v>
      </c>
      <c r="C67" s="5" t="s">
        <v>209</v>
      </c>
      <c r="D67" s="5"/>
      <c r="E67" s="5"/>
      <c r="F67" s="5"/>
      <c r="G67" s="5">
        <v>250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43"/>
      <c r="Z67" s="5"/>
      <c r="AA67" s="5"/>
      <c r="AB67" s="43"/>
      <c r="AC67" s="43"/>
    </row>
    <row r="68" spans="1:75" x14ac:dyDescent="0.25">
      <c r="A68" s="10"/>
      <c r="B68" s="5" t="s">
        <v>184</v>
      </c>
      <c r="C68" s="5" t="s">
        <v>183</v>
      </c>
      <c r="D68" s="5"/>
      <c r="E68" s="5"/>
      <c r="F68" s="5"/>
      <c r="G68" s="5">
        <f>17300</f>
        <v>17300</v>
      </c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43"/>
      <c r="Z68" s="5"/>
      <c r="AA68" s="5"/>
      <c r="AB68" s="43"/>
      <c r="AC68" s="43"/>
    </row>
    <row r="69" spans="1:75" x14ac:dyDescent="0.25">
      <c r="B69" s="5" t="s">
        <v>202</v>
      </c>
      <c r="C69" s="5" t="s">
        <v>201</v>
      </c>
      <c r="D69" s="5"/>
      <c r="E69" s="5"/>
      <c r="F69" s="5"/>
      <c r="G69" s="5">
        <v>120</v>
      </c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43"/>
      <c r="Z69" s="5"/>
      <c r="AA69" s="5"/>
      <c r="AB69" s="43"/>
      <c r="AC69" s="43"/>
    </row>
    <row r="70" spans="1:75" x14ac:dyDescent="0.25">
      <c r="B70" s="5" t="s">
        <v>164</v>
      </c>
      <c r="C70" s="5" t="s">
        <v>163</v>
      </c>
      <c r="D70" s="5"/>
      <c r="E70" s="5"/>
      <c r="F70" s="5"/>
      <c r="G70" s="5">
        <v>794.99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43"/>
      <c r="Z70" s="5"/>
      <c r="AA70" s="5"/>
      <c r="AB70" s="43"/>
      <c r="AC70" s="43"/>
    </row>
    <row r="71" spans="1:75" x14ac:dyDescent="0.25">
      <c r="B71" s="5" t="s">
        <v>162</v>
      </c>
      <c r="C71" s="5" t="s">
        <v>161</v>
      </c>
      <c r="D71" s="5"/>
      <c r="E71" s="5"/>
      <c r="F71" s="5"/>
      <c r="G71" s="5">
        <f>1160+100</f>
        <v>1260</v>
      </c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43"/>
      <c r="Z71" s="5"/>
      <c r="AA71" s="5"/>
      <c r="AB71" s="43"/>
      <c r="AC71" s="43"/>
    </row>
    <row r="72" spans="1:75" x14ac:dyDescent="0.25">
      <c r="B72" s="5" t="s">
        <v>100</v>
      </c>
      <c r="C72" s="5" t="s">
        <v>70</v>
      </c>
      <c r="D72" s="5" t="s">
        <v>67</v>
      </c>
      <c r="E72" s="5"/>
      <c r="F72" s="5"/>
      <c r="G72" s="5">
        <f>17830+12590+600</f>
        <v>31020</v>
      </c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43"/>
      <c r="Z72" s="5"/>
      <c r="AA72" s="5"/>
      <c r="AB72" s="43"/>
      <c r="AC72" s="43"/>
    </row>
    <row r="73" spans="1:75" x14ac:dyDescent="0.25">
      <c r="B73" s="5" t="s">
        <v>101</v>
      </c>
      <c r="C73" s="5" t="s">
        <v>69</v>
      </c>
      <c r="D73" s="5" t="s">
        <v>48</v>
      </c>
      <c r="E73" s="5"/>
      <c r="F73" s="5"/>
      <c r="G73" s="5">
        <f>2000</f>
        <v>2000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43"/>
      <c r="Z73" s="5"/>
      <c r="AA73" s="5"/>
      <c r="AB73" s="43"/>
      <c r="AC73" s="43"/>
    </row>
    <row r="74" spans="1:75" x14ac:dyDescent="0.25">
      <c r="B74" s="5" t="s">
        <v>71</v>
      </c>
      <c r="C74" s="5" t="s">
        <v>72</v>
      </c>
      <c r="D74" s="5" t="s">
        <v>48</v>
      </c>
      <c r="E74" s="5"/>
      <c r="F74" s="5"/>
      <c r="G74" s="5">
        <f>1000+5000+300</f>
        <v>6300</v>
      </c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43"/>
      <c r="Z74" s="5"/>
      <c r="AA74" s="5"/>
      <c r="AB74" s="43"/>
      <c r="AC74" s="43"/>
    </row>
    <row r="75" spans="1:75" x14ac:dyDescent="0.25">
      <c r="A75" s="10"/>
      <c r="B75" s="5" t="s">
        <v>102</v>
      </c>
      <c r="C75" s="5" t="s">
        <v>103</v>
      </c>
      <c r="D75" s="5" t="s">
        <v>98</v>
      </c>
      <c r="E75" s="5"/>
      <c r="F75" s="5"/>
      <c r="G75" s="5">
        <f>8470+2770+2440+322+1020+240+1400+3300+160+400+950+1630+920+1940+665+6333.5+1370</f>
        <v>34330.5</v>
      </c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43"/>
      <c r="Z75" s="5"/>
      <c r="AA75" s="5"/>
      <c r="AB75" s="43"/>
      <c r="AC75" s="43"/>
    </row>
    <row r="76" spans="1:75" x14ac:dyDescent="0.25">
      <c r="B76" s="5" t="s">
        <v>105</v>
      </c>
      <c r="C76" s="5" t="s">
        <v>68</v>
      </c>
      <c r="D76" s="5" t="s">
        <v>98</v>
      </c>
      <c r="E76" s="5"/>
      <c r="F76" s="5"/>
      <c r="G76" s="5">
        <f>500+80+4000</f>
        <v>4580</v>
      </c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43"/>
      <c r="Z76" s="5"/>
      <c r="AA76" s="5"/>
      <c r="AB76" s="43"/>
      <c r="AC76" s="43"/>
    </row>
    <row r="77" spans="1:75" x14ac:dyDescent="0.25">
      <c r="B77" s="5" t="s">
        <v>253</v>
      </c>
      <c r="C77" s="5" t="s">
        <v>252</v>
      </c>
      <c r="D77" s="5"/>
      <c r="E77" s="5"/>
      <c r="F77" s="5"/>
      <c r="G77" s="5">
        <v>1500</v>
      </c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43"/>
      <c r="Z77" s="5"/>
      <c r="AA77" s="5"/>
      <c r="AB77" s="43"/>
      <c r="AC77" s="43"/>
    </row>
    <row r="78" spans="1:75" x14ac:dyDescent="0.25">
      <c r="B78" s="5" t="s">
        <v>186</v>
      </c>
      <c r="C78" s="5" t="s">
        <v>185</v>
      </c>
      <c r="D78" s="5"/>
      <c r="E78" s="5"/>
      <c r="F78" s="5"/>
      <c r="G78" s="5">
        <v>170</v>
      </c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43"/>
      <c r="Z78" s="5"/>
      <c r="AA78" s="5"/>
      <c r="AB78" s="43"/>
      <c r="AC78" s="43"/>
    </row>
    <row r="79" spans="1:75" x14ac:dyDescent="0.25">
      <c r="B79" s="5" t="s">
        <v>179</v>
      </c>
      <c r="C79" s="5" t="s">
        <v>178</v>
      </c>
      <c r="D79" s="5"/>
      <c r="E79" s="5"/>
      <c r="F79" s="5"/>
      <c r="G79" s="5">
        <v>12</v>
      </c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43"/>
      <c r="Z79" s="5"/>
      <c r="AA79" s="5"/>
      <c r="AB79" s="43"/>
      <c r="AC79" s="43"/>
    </row>
    <row r="80" spans="1:75" x14ac:dyDescent="0.25">
      <c r="B80" s="5" t="s">
        <v>131</v>
      </c>
      <c r="C80" s="5" t="s">
        <v>97</v>
      </c>
      <c r="D80" s="5"/>
      <c r="E80" s="5"/>
      <c r="F80" s="5"/>
      <c r="G80" s="5">
        <f>2000+3374</f>
        <v>5374</v>
      </c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43"/>
      <c r="Z80" s="5"/>
      <c r="AA80" s="5"/>
      <c r="AB80" s="43"/>
      <c r="AC80" s="43"/>
    </row>
    <row r="81" spans="2:29" ht="31.5" x14ac:dyDescent="0.25">
      <c r="B81" s="5" t="s">
        <v>147</v>
      </c>
      <c r="C81" s="5" t="s">
        <v>146</v>
      </c>
      <c r="D81" s="5"/>
      <c r="E81" s="5"/>
      <c r="F81" s="5"/>
      <c r="G81" s="5">
        <v>5450</v>
      </c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43"/>
      <c r="Z81" s="5"/>
      <c r="AA81" s="5"/>
      <c r="AB81" s="43"/>
      <c r="AC81" s="43"/>
    </row>
    <row r="82" spans="2:29" x14ac:dyDescent="0.25">
      <c r="B82" s="5" t="s">
        <v>174</v>
      </c>
      <c r="C82" s="5" t="s">
        <v>173</v>
      </c>
      <c r="D82" s="5"/>
      <c r="E82" s="5"/>
      <c r="F82" s="5"/>
      <c r="G82" s="5">
        <v>4000</v>
      </c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43"/>
      <c r="Z82" s="5"/>
      <c r="AA82" s="5"/>
      <c r="AB82" s="43"/>
      <c r="AC82" s="43"/>
    </row>
    <row r="83" spans="2:29" x14ac:dyDescent="0.25">
      <c r="B83" s="5" t="s">
        <v>241</v>
      </c>
      <c r="C83" s="5" t="s">
        <v>240</v>
      </c>
      <c r="D83" s="5"/>
      <c r="E83" s="5"/>
      <c r="F83" s="5"/>
      <c r="G83" s="5">
        <f>100+200</f>
        <v>300</v>
      </c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43"/>
      <c r="Z83" s="5"/>
      <c r="AA83" s="5"/>
      <c r="AB83" s="43"/>
      <c r="AC83" s="43"/>
    </row>
    <row r="84" spans="2:29" ht="31.5" x14ac:dyDescent="0.25">
      <c r="B84" s="5" t="s">
        <v>158</v>
      </c>
      <c r="C84" s="5" t="s">
        <v>157</v>
      </c>
      <c r="D84" s="5"/>
      <c r="E84" s="5"/>
      <c r="F84" s="5"/>
      <c r="G84" s="5">
        <v>5000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43"/>
      <c r="Z84" s="5"/>
      <c r="AA84" s="5"/>
      <c r="AB84" s="43"/>
      <c r="AC84" s="43"/>
    </row>
    <row r="85" spans="2:29" x14ac:dyDescent="0.25">
      <c r="B85" s="5" t="s">
        <v>194</v>
      </c>
      <c r="C85" s="5" t="s">
        <v>193</v>
      </c>
      <c r="D85" s="5"/>
      <c r="E85" s="5"/>
      <c r="F85" s="5"/>
      <c r="G85" s="5">
        <v>200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43"/>
      <c r="Z85" s="5"/>
      <c r="AA85" s="5"/>
      <c r="AB85" s="43"/>
      <c r="AC85" s="43"/>
    </row>
    <row r="86" spans="2:29" ht="31.5" x14ac:dyDescent="0.25">
      <c r="B86" s="5" t="s">
        <v>213</v>
      </c>
      <c r="C86" s="5" t="s">
        <v>148</v>
      </c>
      <c r="D86" s="5"/>
      <c r="E86" s="5"/>
      <c r="F86" s="5"/>
      <c r="G86" s="5">
        <v>1000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43"/>
      <c r="Z86" s="5"/>
      <c r="AA86" s="5"/>
      <c r="AB86" s="43"/>
      <c r="AC86" s="43"/>
    </row>
    <row r="87" spans="2:29" x14ac:dyDescent="0.25">
      <c r="B87" s="5" t="s">
        <v>182</v>
      </c>
      <c r="C87" s="5" t="s">
        <v>181</v>
      </c>
      <c r="D87" s="5"/>
      <c r="E87" s="5"/>
      <c r="F87" s="5"/>
      <c r="G87" s="5">
        <v>300</v>
      </c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43"/>
      <c r="Z87" s="5"/>
      <c r="AA87" s="5"/>
      <c r="AB87" s="43"/>
      <c r="AC87" s="43"/>
    </row>
    <row r="88" spans="2:29" x14ac:dyDescent="0.25">
      <c r="B88" s="5" t="s">
        <v>168</v>
      </c>
      <c r="C88" s="5" t="s">
        <v>167</v>
      </c>
      <c r="D88" s="5"/>
      <c r="E88" s="5"/>
      <c r="F88" s="5"/>
      <c r="G88" s="5">
        <f>50+100+80+40+150</f>
        <v>420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43"/>
      <c r="Z88" s="5"/>
      <c r="AA88" s="5"/>
      <c r="AB88" s="43"/>
      <c r="AC88" s="43"/>
    </row>
    <row r="89" spans="2:29" x14ac:dyDescent="0.25">
      <c r="B89" s="5" t="s">
        <v>219</v>
      </c>
      <c r="C89" s="5" t="s">
        <v>218</v>
      </c>
      <c r="D89" s="5"/>
      <c r="E89" s="5"/>
      <c r="F89" s="5"/>
      <c r="G89" s="5">
        <f>500+9234</f>
        <v>9734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43"/>
      <c r="Z89" s="5"/>
      <c r="AA89" s="5"/>
      <c r="AB89" s="43"/>
      <c r="AC89" s="43"/>
    </row>
    <row r="90" spans="2:29" x14ac:dyDescent="0.25">
      <c r="B90" s="5" t="s">
        <v>170</v>
      </c>
      <c r="C90" s="5" t="s">
        <v>169</v>
      </c>
      <c r="D90" s="5"/>
      <c r="E90" s="5"/>
      <c r="F90" s="5"/>
      <c r="G90" s="5">
        <v>916.16</v>
      </c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43"/>
      <c r="Z90" s="5"/>
      <c r="AA90" s="5"/>
      <c r="AB90" s="43"/>
      <c r="AC90" s="43"/>
    </row>
    <row r="91" spans="2:29" x14ac:dyDescent="0.25">
      <c r="B91" s="5" t="s">
        <v>175</v>
      </c>
      <c r="C91" s="5" t="s">
        <v>79</v>
      </c>
      <c r="D91" s="5"/>
      <c r="E91" s="5"/>
      <c r="F91" s="5"/>
      <c r="G91" s="5">
        <f>4108.1+3000+2000</f>
        <v>9108.1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43"/>
      <c r="Z91" s="5"/>
      <c r="AA91" s="5"/>
      <c r="AB91" s="43"/>
      <c r="AC91" s="43"/>
    </row>
    <row r="92" spans="2:29" x14ac:dyDescent="0.25">
      <c r="B92" s="5" t="s">
        <v>177</v>
      </c>
      <c r="C92" s="5" t="s">
        <v>176</v>
      </c>
      <c r="D92" s="5"/>
      <c r="E92" s="5"/>
      <c r="F92" s="5"/>
      <c r="G92" s="5">
        <f>100+3178+3150+240+2000+400+25+120</f>
        <v>9213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43"/>
      <c r="Z92" s="5"/>
      <c r="AA92" s="5"/>
      <c r="AB92" s="43"/>
      <c r="AC92" s="43"/>
    </row>
    <row r="93" spans="2:29" x14ac:dyDescent="0.25">
      <c r="B93" s="5" t="s">
        <v>258</v>
      </c>
      <c r="C93" s="5" t="s">
        <v>132</v>
      </c>
      <c r="D93" s="5" t="s">
        <v>48</v>
      </c>
      <c r="E93" s="5"/>
      <c r="F93" s="5"/>
      <c r="G93" s="5">
        <v>3750</v>
      </c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43"/>
      <c r="Z93" s="5"/>
      <c r="AA93" s="5"/>
      <c r="AB93" s="43"/>
      <c r="AC93" s="43"/>
    </row>
    <row r="94" spans="2:29" ht="31.5" x14ac:dyDescent="0.25">
      <c r="B94" s="5" t="s">
        <v>264</v>
      </c>
      <c r="C94" s="5" t="s">
        <v>263</v>
      </c>
      <c r="D94" s="5"/>
      <c r="E94" s="5"/>
      <c r="F94" s="5"/>
      <c r="G94" s="5">
        <v>10000</v>
      </c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43"/>
      <c r="Z94" s="5"/>
      <c r="AA94" s="5"/>
      <c r="AB94" s="43"/>
      <c r="AC94" s="43"/>
    </row>
    <row r="95" spans="2:29" x14ac:dyDescent="0.25">
      <c r="B95" s="5" t="s">
        <v>188</v>
      </c>
      <c r="C95" s="5" t="s">
        <v>187</v>
      </c>
      <c r="D95" s="5"/>
      <c r="E95" s="5"/>
      <c r="F95" s="5"/>
      <c r="G95" s="5">
        <v>140</v>
      </c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43"/>
      <c r="Z95" s="5"/>
      <c r="AA95" s="5"/>
      <c r="AB95" s="43"/>
      <c r="AC95" s="43"/>
    </row>
    <row r="96" spans="2:29" x14ac:dyDescent="0.25">
      <c r="B96" s="5" t="s">
        <v>192</v>
      </c>
      <c r="C96" s="5" t="s">
        <v>191</v>
      </c>
      <c r="D96" s="5"/>
      <c r="E96" s="5"/>
      <c r="F96" s="5"/>
      <c r="G96" s="5">
        <f>2600</f>
        <v>2600</v>
      </c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43"/>
      <c r="Z96" s="5"/>
      <c r="AA96" s="5"/>
      <c r="AB96" s="43"/>
      <c r="AC96" s="43"/>
    </row>
    <row r="97" spans="1:29" x14ac:dyDescent="0.25">
      <c r="B97" s="5" t="s">
        <v>273</v>
      </c>
      <c r="C97" s="5" t="s">
        <v>272</v>
      </c>
      <c r="D97" s="5" t="s">
        <v>98</v>
      </c>
      <c r="E97" s="5"/>
      <c r="F97" s="5"/>
      <c r="G97" s="5">
        <v>8000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43"/>
      <c r="Z97" s="5"/>
      <c r="AA97" s="5"/>
      <c r="AB97" s="43"/>
      <c r="AC97" s="43"/>
    </row>
    <row r="98" spans="1:29" x14ac:dyDescent="0.25">
      <c r="B98" s="5" t="s">
        <v>262</v>
      </c>
      <c r="C98" s="5" t="s">
        <v>261</v>
      </c>
      <c r="D98" s="5"/>
      <c r="E98" s="5"/>
      <c r="F98" s="5"/>
      <c r="G98" s="5">
        <v>3500</v>
      </c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43"/>
      <c r="Z98" s="5"/>
      <c r="AA98" s="5"/>
      <c r="AB98" s="43"/>
      <c r="AC98" s="43"/>
    </row>
    <row r="99" spans="1:29" x14ac:dyDescent="0.25">
      <c r="A99" s="10"/>
      <c r="B99" s="5" t="s">
        <v>134</v>
      </c>
      <c r="C99" s="5" t="s">
        <v>133</v>
      </c>
      <c r="D99" s="5"/>
      <c r="E99" s="12"/>
      <c r="F99" s="5"/>
      <c r="G99" s="5">
        <v>160</v>
      </c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43"/>
      <c r="Z99" s="5"/>
      <c r="AA99" s="5"/>
      <c r="AB99" s="43"/>
      <c r="AC99" s="43"/>
    </row>
    <row r="100" spans="1:29" x14ac:dyDescent="0.25">
      <c r="A100" s="10"/>
      <c r="B100" s="5" t="s">
        <v>136</v>
      </c>
      <c r="C100" s="5" t="s">
        <v>135</v>
      </c>
      <c r="D100" s="5"/>
      <c r="E100" s="12"/>
      <c r="F100" s="5"/>
      <c r="G100" s="5">
        <f>325+1250+450+4080+500+937.5+29100+200+500+56+80+22000</f>
        <v>59478.5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43"/>
      <c r="Z100" s="5"/>
      <c r="AA100" s="5"/>
      <c r="AB100" s="43"/>
      <c r="AC100" s="43"/>
    </row>
    <row r="101" spans="1:29" x14ac:dyDescent="0.25">
      <c r="A101" s="10"/>
      <c r="B101" s="5" t="s">
        <v>196</v>
      </c>
      <c r="C101" s="5" t="s">
        <v>195</v>
      </c>
      <c r="D101" s="5"/>
      <c r="E101" s="12"/>
      <c r="F101" s="5"/>
      <c r="G101" s="5">
        <f>240+90</f>
        <v>330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43"/>
      <c r="Z101" s="5"/>
      <c r="AA101" s="5"/>
      <c r="AB101" s="43"/>
      <c r="AC101" s="43"/>
    </row>
    <row r="102" spans="1:29" x14ac:dyDescent="0.25">
      <c r="B102" s="5" t="s">
        <v>138</v>
      </c>
      <c r="C102" s="5" t="s">
        <v>137</v>
      </c>
      <c r="D102" s="5"/>
      <c r="E102" s="12"/>
      <c r="F102" s="5"/>
      <c r="G102" s="5">
        <f>450+9050+2000</f>
        <v>11500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43"/>
      <c r="Z102" s="5"/>
      <c r="AA102" s="5"/>
      <c r="AB102" s="43"/>
      <c r="AC102" s="43"/>
    </row>
    <row r="103" spans="1:29" x14ac:dyDescent="0.25">
      <c r="B103" s="5" t="s">
        <v>140</v>
      </c>
      <c r="C103" s="5" t="s">
        <v>139</v>
      </c>
      <c r="D103" s="5"/>
      <c r="E103" s="12"/>
      <c r="F103" s="5"/>
      <c r="G103" s="5">
        <f>105+20880+240+1000</f>
        <v>22225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43"/>
      <c r="Z103" s="5"/>
      <c r="AA103" s="5"/>
      <c r="AB103" s="43"/>
      <c r="AC103" s="43"/>
    </row>
    <row r="104" spans="1:29" ht="31.5" x14ac:dyDescent="0.25">
      <c r="B104" s="5" t="s">
        <v>180</v>
      </c>
      <c r="C104" s="5">
        <v>44511300</v>
      </c>
      <c r="D104" s="5"/>
      <c r="E104" s="12"/>
      <c r="F104" s="5"/>
      <c r="G104" s="5">
        <f>261.34</f>
        <v>261.33999999999997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43"/>
      <c r="Z104" s="5"/>
      <c r="AA104" s="5"/>
      <c r="AB104" s="43"/>
      <c r="AC104" s="43"/>
    </row>
    <row r="105" spans="1:29" x14ac:dyDescent="0.25">
      <c r="B105" s="5" t="s">
        <v>142</v>
      </c>
      <c r="C105" s="5" t="s">
        <v>141</v>
      </c>
      <c r="D105" s="5"/>
      <c r="E105" s="12"/>
      <c r="F105" s="5"/>
      <c r="G105" s="5">
        <f>15495+500</f>
        <v>15995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43"/>
      <c r="Z105" s="5"/>
      <c r="AA105" s="5"/>
      <c r="AB105" s="43"/>
      <c r="AC105" s="43"/>
    </row>
    <row r="106" spans="1:29" x14ac:dyDescent="0.25">
      <c r="B106" s="5" t="s">
        <v>206</v>
      </c>
      <c r="C106" s="5" t="s">
        <v>205</v>
      </c>
      <c r="D106" s="5"/>
      <c r="E106" s="12"/>
      <c r="F106" s="5"/>
      <c r="G106" s="5">
        <v>90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43"/>
      <c r="Z106" s="5"/>
      <c r="AA106" s="5"/>
      <c r="AB106" s="43"/>
      <c r="AC106" s="43"/>
    </row>
    <row r="107" spans="1:29" x14ac:dyDescent="0.25">
      <c r="B107" s="5" t="s">
        <v>255</v>
      </c>
      <c r="C107" s="5" t="s">
        <v>254</v>
      </c>
      <c r="D107" s="5"/>
      <c r="E107" s="12"/>
      <c r="F107" s="5"/>
      <c r="G107" s="5">
        <v>3600</v>
      </c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43"/>
      <c r="Z107" s="5"/>
      <c r="AA107" s="5"/>
      <c r="AB107" s="43"/>
      <c r="AC107" s="43"/>
    </row>
    <row r="108" spans="1:29" x14ac:dyDescent="0.25">
      <c r="B108" s="5" t="s">
        <v>257</v>
      </c>
      <c r="C108" s="5" t="s">
        <v>256</v>
      </c>
      <c r="D108" s="5"/>
      <c r="E108" s="12"/>
      <c r="F108" s="5"/>
      <c r="G108" s="5">
        <v>15000</v>
      </c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43"/>
      <c r="Z108" s="5"/>
      <c r="AA108" s="5"/>
      <c r="AB108" s="43"/>
      <c r="AC108" s="43"/>
    </row>
    <row r="109" spans="1:29" x14ac:dyDescent="0.25">
      <c r="B109" s="5" t="s">
        <v>260</v>
      </c>
      <c r="C109" s="5" t="s">
        <v>259</v>
      </c>
      <c r="D109" s="5"/>
      <c r="E109" s="12"/>
      <c r="F109" s="5"/>
      <c r="G109" s="5">
        <v>3480</v>
      </c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43"/>
      <c r="Z109" s="5"/>
      <c r="AA109" s="5"/>
      <c r="AB109" s="43"/>
      <c r="AC109" s="43"/>
    </row>
    <row r="110" spans="1:29" x14ac:dyDescent="0.25">
      <c r="B110" s="5" t="s">
        <v>215</v>
      </c>
      <c r="C110" s="5" t="s">
        <v>214</v>
      </c>
      <c r="D110" s="5"/>
      <c r="E110" s="12"/>
      <c r="F110" s="5"/>
      <c r="G110" s="5">
        <f>200+840+420+800</f>
        <v>2260</v>
      </c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44"/>
      <c r="Z110" s="5"/>
      <c r="AA110" s="5"/>
      <c r="AB110" s="43"/>
      <c r="AC110" s="43"/>
    </row>
    <row r="111" spans="1:29" x14ac:dyDescent="0.25">
      <c r="B111" s="41" t="s">
        <v>89</v>
      </c>
      <c r="C111" s="13"/>
      <c r="D111" s="41"/>
      <c r="E111" s="13"/>
      <c r="F111" s="13"/>
      <c r="G111" s="13">
        <f>SUM(G21:G110)</f>
        <v>764077.92</v>
      </c>
    </row>
  </sheetData>
  <sortState xmlns:xlrd2="http://schemas.microsoft.com/office/spreadsheetml/2017/richdata2" ref="A22:AC111">
    <sortCondition ref="C22:C111"/>
  </sortState>
  <mergeCells count="37">
    <mergeCell ref="B1:D1"/>
    <mergeCell ref="F11:X11"/>
    <mergeCell ref="G16:G19"/>
    <mergeCell ref="W17:W19"/>
    <mergeCell ref="K18:K19"/>
    <mergeCell ref="L18:L19"/>
    <mergeCell ref="M18:M19"/>
    <mergeCell ref="O18:O19"/>
    <mergeCell ref="N18:N19"/>
    <mergeCell ref="P18:P19"/>
    <mergeCell ref="R17:U17"/>
    <mergeCell ref="Q17:Q19"/>
    <mergeCell ref="S18:S19"/>
    <mergeCell ref="T18:T19"/>
    <mergeCell ref="U18:U19"/>
    <mergeCell ref="V18:V19"/>
    <mergeCell ref="A15:A19"/>
    <mergeCell ref="B15:B19"/>
    <mergeCell ref="C15:C19"/>
    <mergeCell ref="D15:D19"/>
    <mergeCell ref="F16:F19"/>
    <mergeCell ref="E15:E19"/>
    <mergeCell ref="AC22:AC110"/>
    <mergeCell ref="AB22:AB110"/>
    <mergeCell ref="Y22:Y110"/>
    <mergeCell ref="AC15:AC19"/>
    <mergeCell ref="H15:X16"/>
    <mergeCell ref="X17:X19"/>
    <mergeCell ref="Y15:Y19"/>
    <mergeCell ref="Z15:Z19"/>
    <mergeCell ref="AA15:AA19"/>
    <mergeCell ref="H18:H19"/>
    <mergeCell ref="I18:I19"/>
    <mergeCell ref="J18:J19"/>
    <mergeCell ref="R18:R19"/>
    <mergeCell ref="AB15:AB17"/>
    <mergeCell ref="AB18:AB19"/>
  </mergeCells>
  <pageMargins left="0.70866141732283505" right="0.70866141732283505" top="0.74803149606299202" bottom="0.74803149606299202" header="0.31496062992126" footer="0.31496062992126"/>
  <pageSetup paperSize="9" scale="6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topLeftCell="A16" zoomScale="80" zoomScaleNormal="80" workbookViewId="0">
      <selection activeCell="AN29" sqref="AN29"/>
    </sheetView>
  </sheetViews>
  <sheetFormatPr defaultColWidth="9.140625" defaultRowHeight="15.75" x14ac:dyDescent="0.25"/>
  <cols>
    <col min="1" max="1" width="4.42578125" style="14" customWidth="1"/>
    <col min="2" max="2" width="23.85546875" style="15" customWidth="1"/>
    <col min="3" max="3" width="19" style="15" customWidth="1"/>
    <col min="4" max="5" width="9" style="14" hidden="1" customWidth="1"/>
    <col min="6" max="6" width="11" style="14" hidden="1" customWidth="1"/>
    <col min="7" max="7" width="15" style="14" customWidth="1"/>
    <col min="8" max="16" width="0" style="14" hidden="1" customWidth="1"/>
    <col min="17" max="17" width="11.140625" style="14" hidden="1" customWidth="1"/>
    <col min="18" max="22" width="0" style="14" hidden="1" customWidth="1"/>
    <col min="23" max="23" width="13.140625" style="14" hidden="1" customWidth="1"/>
    <col min="24" max="24" width="12.85546875" style="14" hidden="1" customWidth="1"/>
    <col min="25" max="25" width="15.5703125" style="14" hidden="1" customWidth="1"/>
    <col min="26" max="26" width="14.42578125" style="14" customWidth="1"/>
    <col min="27" max="27" width="16.140625" style="14" customWidth="1"/>
    <col min="28" max="28" width="15.7109375" style="14" customWidth="1"/>
    <col min="29" max="29" width="17" style="14" customWidth="1"/>
    <col min="30" max="30" width="16.85546875" style="14" customWidth="1"/>
    <col min="31" max="16384" width="9.140625" style="14"/>
  </cols>
  <sheetData>
    <row r="1" spans="1:30" x14ac:dyDescent="0.25">
      <c r="AA1" s="14" t="s">
        <v>6</v>
      </c>
    </row>
    <row r="2" spans="1:30" x14ac:dyDescent="0.25">
      <c r="AA2" s="14" t="s">
        <v>7</v>
      </c>
    </row>
    <row r="3" spans="1:30" x14ac:dyDescent="0.25">
      <c r="AA3" s="14" t="s">
        <v>9</v>
      </c>
    </row>
    <row r="4" spans="1:30" x14ac:dyDescent="0.25">
      <c r="AA4" s="14" t="s">
        <v>8</v>
      </c>
    </row>
    <row r="6" spans="1:30" x14ac:dyDescent="0.25">
      <c r="AA6" s="14" t="s">
        <v>10</v>
      </c>
    </row>
    <row r="7" spans="1:30" x14ac:dyDescent="0.25">
      <c r="AA7" s="14" t="s">
        <v>11</v>
      </c>
    </row>
    <row r="8" spans="1:30" x14ac:dyDescent="0.25">
      <c r="AA8" s="14" t="s">
        <v>12</v>
      </c>
    </row>
    <row r="11" spans="1:30" x14ac:dyDescent="0.25">
      <c r="G11" s="53" t="s">
        <v>26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4" spans="1:30" x14ac:dyDescent="0.25">
      <c r="B14" s="16"/>
      <c r="C14" s="16"/>
      <c r="D14" s="17"/>
      <c r="E14" s="17"/>
    </row>
    <row r="15" spans="1:30" ht="90.75" customHeight="1" x14ac:dyDescent="0.25">
      <c r="A15" s="61" t="s">
        <v>13</v>
      </c>
      <c r="B15" s="54" t="s">
        <v>14</v>
      </c>
      <c r="C15" s="54" t="s">
        <v>3</v>
      </c>
      <c r="D15" s="55" t="s">
        <v>0</v>
      </c>
      <c r="E15" s="55" t="s">
        <v>38</v>
      </c>
      <c r="F15" s="18" t="s">
        <v>4</v>
      </c>
      <c r="G15" s="18" t="s">
        <v>5</v>
      </c>
      <c r="H15" s="54" t="s">
        <v>1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5" t="s">
        <v>39</v>
      </c>
      <c r="AA15" s="55" t="s">
        <v>40</v>
      </c>
      <c r="AB15" s="55" t="s">
        <v>41</v>
      </c>
      <c r="AC15" s="55" t="s">
        <v>18</v>
      </c>
      <c r="AD15" s="54" t="s">
        <v>20</v>
      </c>
    </row>
    <row r="16" spans="1:30" x14ac:dyDescent="0.25">
      <c r="A16" s="51"/>
      <c r="B16" s="54"/>
      <c r="C16" s="54"/>
      <c r="D16" s="56"/>
      <c r="E16" s="56"/>
      <c r="F16" s="55" t="s">
        <v>15</v>
      </c>
      <c r="G16" s="55" t="s">
        <v>16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6"/>
      <c r="AA16" s="56"/>
      <c r="AB16" s="56"/>
      <c r="AC16" s="56"/>
      <c r="AD16" s="54"/>
    </row>
    <row r="17" spans="1:30" x14ac:dyDescent="0.25">
      <c r="A17" s="51"/>
      <c r="B17" s="54"/>
      <c r="C17" s="54"/>
      <c r="D17" s="56"/>
      <c r="E17" s="56"/>
      <c r="F17" s="56"/>
      <c r="G17" s="56"/>
      <c r="H17" s="18" t="s">
        <v>2</v>
      </c>
      <c r="I17" s="18" t="s">
        <v>2</v>
      </c>
      <c r="J17" s="18" t="s">
        <v>2</v>
      </c>
      <c r="K17" s="18" t="s">
        <v>2</v>
      </c>
      <c r="L17" s="18" t="s">
        <v>2</v>
      </c>
      <c r="M17" s="18" t="s">
        <v>2</v>
      </c>
      <c r="N17" s="18" t="s">
        <v>2</v>
      </c>
      <c r="O17" s="18" t="s">
        <v>2</v>
      </c>
      <c r="P17" s="18" t="s">
        <v>2</v>
      </c>
      <c r="Q17" s="55" t="s">
        <v>56</v>
      </c>
      <c r="R17" s="58" t="s">
        <v>57</v>
      </c>
      <c r="S17" s="59"/>
      <c r="T17" s="59"/>
      <c r="U17" s="60"/>
      <c r="V17" s="19"/>
      <c r="W17" s="54" t="s">
        <v>62</v>
      </c>
      <c r="X17" s="55" t="s">
        <v>64</v>
      </c>
      <c r="Y17" s="55" t="s">
        <v>63</v>
      </c>
      <c r="Z17" s="56"/>
      <c r="AA17" s="56"/>
      <c r="AB17" s="56"/>
      <c r="AC17" s="57"/>
      <c r="AD17" s="54"/>
    </row>
    <row r="18" spans="1:30" x14ac:dyDescent="0.25">
      <c r="A18" s="51"/>
      <c r="B18" s="54"/>
      <c r="C18" s="54"/>
      <c r="D18" s="56"/>
      <c r="E18" s="56"/>
      <c r="F18" s="56"/>
      <c r="G18" s="56"/>
      <c r="H18" s="55" t="s">
        <v>49</v>
      </c>
      <c r="I18" s="55" t="s">
        <v>50</v>
      </c>
      <c r="J18" s="55" t="s">
        <v>51</v>
      </c>
      <c r="K18" s="55" t="s">
        <v>52</v>
      </c>
      <c r="L18" s="55" t="s">
        <v>53</v>
      </c>
      <c r="M18" s="55" t="s">
        <v>54</v>
      </c>
      <c r="N18" s="55" t="s">
        <v>45</v>
      </c>
      <c r="O18" s="55" t="s">
        <v>55</v>
      </c>
      <c r="P18" s="55" t="s">
        <v>44</v>
      </c>
      <c r="Q18" s="56"/>
      <c r="R18" s="55" t="s">
        <v>58</v>
      </c>
      <c r="S18" s="55" t="s">
        <v>59</v>
      </c>
      <c r="T18" s="55" t="s">
        <v>60</v>
      </c>
      <c r="U18" s="55" t="s">
        <v>61</v>
      </c>
      <c r="V18" s="55" t="s">
        <v>85</v>
      </c>
      <c r="W18" s="54"/>
      <c r="X18" s="56"/>
      <c r="Y18" s="56"/>
      <c r="Z18" s="56"/>
      <c r="AA18" s="56"/>
      <c r="AB18" s="56"/>
      <c r="AC18" s="55" t="s">
        <v>19</v>
      </c>
      <c r="AD18" s="54"/>
    </row>
    <row r="19" spans="1:30" ht="27" customHeight="1" x14ac:dyDescent="0.25">
      <c r="A19" s="52"/>
      <c r="B19" s="54"/>
      <c r="C19" s="54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4"/>
      <c r="X19" s="57"/>
      <c r="Y19" s="57"/>
      <c r="Z19" s="57"/>
      <c r="AA19" s="57"/>
      <c r="AB19" s="57"/>
      <c r="AC19" s="57"/>
      <c r="AD19" s="54"/>
    </row>
    <row r="20" spans="1:30" x14ac:dyDescent="0.25">
      <c r="A20" s="20">
        <v>0</v>
      </c>
      <c r="B20" s="18">
        <v>1</v>
      </c>
      <c r="C20" s="18">
        <v>2</v>
      </c>
      <c r="D20" s="18">
        <v>3</v>
      </c>
      <c r="E20" s="18"/>
      <c r="F20" s="18">
        <v>5</v>
      </c>
      <c r="G20" s="21">
        <v>6</v>
      </c>
      <c r="H20" s="18">
        <v>7</v>
      </c>
      <c r="I20" s="18">
        <v>8</v>
      </c>
      <c r="J20" s="18">
        <v>9</v>
      </c>
      <c r="K20" s="18">
        <v>10</v>
      </c>
      <c r="L20" s="18">
        <v>11</v>
      </c>
      <c r="M20" s="18">
        <v>12</v>
      </c>
      <c r="N20" s="18">
        <v>13</v>
      </c>
      <c r="O20" s="18">
        <v>14</v>
      </c>
      <c r="P20" s="18">
        <v>15</v>
      </c>
      <c r="Q20" s="18">
        <v>16</v>
      </c>
      <c r="R20" s="18">
        <v>17</v>
      </c>
      <c r="S20" s="18">
        <v>18</v>
      </c>
      <c r="T20" s="18">
        <v>19</v>
      </c>
      <c r="U20" s="18">
        <v>20</v>
      </c>
      <c r="V20" s="18"/>
      <c r="W20" s="18">
        <v>21</v>
      </c>
      <c r="X20" s="18">
        <v>22</v>
      </c>
      <c r="Y20" s="18">
        <v>23</v>
      </c>
      <c r="Z20" s="18">
        <v>24</v>
      </c>
      <c r="AA20" s="18">
        <v>25</v>
      </c>
      <c r="AB20" s="18">
        <v>26</v>
      </c>
      <c r="AC20" s="18">
        <v>27</v>
      </c>
      <c r="AD20" s="18">
        <v>28</v>
      </c>
    </row>
    <row r="21" spans="1:30" ht="47.25" x14ac:dyDescent="0.25">
      <c r="A21" s="22">
        <v>1</v>
      </c>
      <c r="B21" s="27" t="s">
        <v>226</v>
      </c>
      <c r="C21" s="39" t="s">
        <v>225</v>
      </c>
      <c r="D21" s="34"/>
      <c r="E21" s="29"/>
      <c r="F21" s="25"/>
      <c r="G21" s="25">
        <f>8000+28000</f>
        <v>36000</v>
      </c>
      <c r="H21" s="30"/>
      <c r="I21" s="25"/>
      <c r="J21" s="31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25"/>
      <c r="Z21" s="51"/>
      <c r="AA21" s="26"/>
      <c r="AB21" s="26"/>
      <c r="AC21" s="51"/>
      <c r="AD21" s="51"/>
    </row>
    <row r="22" spans="1:30" ht="16.5" customHeight="1" x14ac:dyDescent="0.25">
      <c r="A22" s="22">
        <v>2</v>
      </c>
      <c r="B22" s="27" t="s">
        <v>222</v>
      </c>
      <c r="C22" s="39" t="s">
        <v>157</v>
      </c>
      <c r="D22" s="34"/>
      <c r="E22" s="29"/>
      <c r="F22" s="25"/>
      <c r="G22" s="25">
        <f>7000+2000</f>
        <v>9000</v>
      </c>
      <c r="H22" s="30"/>
      <c r="I22" s="25"/>
      <c r="J22" s="31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25"/>
      <c r="Z22" s="51"/>
      <c r="AA22" s="26"/>
      <c r="AB22" s="26"/>
      <c r="AC22" s="51"/>
      <c r="AD22" s="51"/>
    </row>
    <row r="23" spans="1:30" s="33" customFormat="1" x14ac:dyDescent="0.25">
      <c r="A23" s="22">
        <v>3</v>
      </c>
      <c r="B23" s="23" t="s">
        <v>175</v>
      </c>
      <c r="C23" s="23" t="s">
        <v>79</v>
      </c>
      <c r="D23" s="23" t="s">
        <v>43</v>
      </c>
      <c r="E23" s="23"/>
      <c r="F23" s="25"/>
      <c r="G23" s="25">
        <f>17500+5500+35000+18250+200000+100000+75000</f>
        <v>451250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25">
        <f t="shared" ref="Y23" si="0">G23</f>
        <v>451250</v>
      </c>
      <c r="Z23" s="51"/>
      <c r="AA23" s="32"/>
      <c r="AB23" s="32"/>
      <c r="AC23" s="51"/>
      <c r="AD23" s="51"/>
    </row>
    <row r="24" spans="1:30" x14ac:dyDescent="0.25">
      <c r="A24" s="22">
        <v>4</v>
      </c>
      <c r="B24" s="23" t="s">
        <v>275</v>
      </c>
      <c r="C24" s="28" t="s">
        <v>274</v>
      </c>
      <c r="D24" s="24"/>
      <c r="E24" s="34"/>
      <c r="F24" s="36"/>
      <c r="G24" s="25">
        <v>70000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5"/>
      <c r="Z24" s="51"/>
      <c r="AA24" s="25"/>
      <c r="AB24" s="25"/>
      <c r="AC24" s="51"/>
      <c r="AD24" s="51"/>
    </row>
    <row r="25" spans="1:30" ht="31.5" x14ac:dyDescent="0.25">
      <c r="A25" s="22">
        <v>5</v>
      </c>
      <c r="B25" s="23" t="s">
        <v>228</v>
      </c>
      <c r="C25" s="28" t="s">
        <v>227</v>
      </c>
      <c r="D25" s="24"/>
      <c r="E25" s="34"/>
      <c r="F25" s="36"/>
      <c r="G25" s="25">
        <v>8000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5"/>
      <c r="Z25" s="51"/>
      <c r="AA25" s="25"/>
      <c r="AB25" s="25"/>
      <c r="AC25" s="51"/>
      <c r="AD25" s="51"/>
    </row>
    <row r="26" spans="1:30" x14ac:dyDescent="0.25">
      <c r="A26" s="22">
        <v>6</v>
      </c>
      <c r="B26" s="23" t="s">
        <v>294</v>
      </c>
      <c r="C26" s="28" t="s">
        <v>295</v>
      </c>
      <c r="D26" s="24"/>
      <c r="E26" s="34"/>
      <c r="F26" s="36"/>
      <c r="G26" s="25">
        <v>530000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5"/>
      <c r="Z26" s="51"/>
      <c r="AA26" s="25"/>
      <c r="AB26" s="25"/>
      <c r="AC26" s="51"/>
      <c r="AD26" s="51"/>
    </row>
    <row r="27" spans="1:30" x14ac:dyDescent="0.25">
      <c r="A27" s="22">
        <v>7</v>
      </c>
      <c r="B27" s="23" t="s">
        <v>296</v>
      </c>
      <c r="C27" s="28" t="s">
        <v>290</v>
      </c>
      <c r="D27" s="24"/>
      <c r="E27" s="34"/>
      <c r="F27" s="36"/>
      <c r="G27" s="25">
        <v>1454690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5"/>
      <c r="Z27" s="51"/>
      <c r="AA27" s="25"/>
      <c r="AB27" s="25"/>
      <c r="AC27" s="51"/>
      <c r="AD27" s="51"/>
    </row>
    <row r="28" spans="1:30" x14ac:dyDescent="0.25">
      <c r="A28" s="22">
        <v>8</v>
      </c>
      <c r="B28" s="23" t="s">
        <v>293</v>
      </c>
      <c r="C28" s="23" t="s">
        <v>79</v>
      </c>
      <c r="D28" s="24"/>
      <c r="E28" s="34"/>
      <c r="F28" s="36"/>
      <c r="G28" s="25">
        <v>185000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5"/>
      <c r="Z28" s="51"/>
      <c r="AA28" s="25"/>
      <c r="AB28" s="25"/>
      <c r="AC28" s="51"/>
      <c r="AD28" s="51"/>
    </row>
    <row r="29" spans="1:30" x14ac:dyDescent="0.25">
      <c r="A29" s="22">
        <v>9</v>
      </c>
      <c r="B29" s="23" t="s">
        <v>224</v>
      </c>
      <c r="C29" s="28" t="s">
        <v>223</v>
      </c>
      <c r="D29" s="24"/>
      <c r="E29" s="34"/>
      <c r="F29" s="36"/>
      <c r="G29" s="25">
        <v>3500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5"/>
      <c r="Z29" s="51"/>
      <c r="AA29" s="25"/>
      <c r="AB29" s="25"/>
      <c r="AC29" s="51"/>
      <c r="AD29" s="51"/>
    </row>
    <row r="30" spans="1:30" s="33" customFormat="1" x14ac:dyDescent="0.25">
      <c r="A30" s="22"/>
      <c r="B30" s="7"/>
      <c r="C30" s="28"/>
      <c r="D30" s="24"/>
      <c r="E30" s="29"/>
      <c r="F30" s="25"/>
      <c r="G30" s="25"/>
      <c r="H30" s="30"/>
      <c r="I30" s="25"/>
      <c r="J30" s="31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2"/>
      <c r="AA30" s="32"/>
      <c r="AB30" s="32"/>
      <c r="AC30" s="52"/>
      <c r="AD30" s="52"/>
    </row>
    <row r="31" spans="1:30" x14ac:dyDescent="0.25">
      <c r="B31" s="40" t="s">
        <v>143</v>
      </c>
      <c r="C31" s="40"/>
      <c r="D31" s="40"/>
      <c r="E31" s="40"/>
      <c r="F31" s="40"/>
      <c r="G31" s="40">
        <f>SUM(G21:G29)</f>
        <v>2747440</v>
      </c>
      <c r="H31" s="37">
        <f t="shared" ref="H31:P31" si="1">SUM(H21:H30)</f>
        <v>0</v>
      </c>
      <c r="I31" s="37">
        <f t="shared" si="1"/>
        <v>0</v>
      </c>
      <c r="J31" s="37">
        <f t="shared" si="1"/>
        <v>0</v>
      </c>
      <c r="K31" s="37">
        <f t="shared" si="1"/>
        <v>0</v>
      </c>
      <c r="L31" s="37">
        <f t="shared" si="1"/>
        <v>0</v>
      </c>
      <c r="M31" s="37">
        <f t="shared" si="1"/>
        <v>0</v>
      </c>
      <c r="N31" s="37">
        <f t="shared" si="1"/>
        <v>0</v>
      </c>
      <c r="O31" s="37">
        <f t="shared" si="1"/>
        <v>0</v>
      </c>
      <c r="P31" s="37">
        <f t="shared" si="1"/>
        <v>0</v>
      </c>
      <c r="Q31" s="37"/>
      <c r="R31" s="37">
        <f t="shared" ref="R31:Y31" si="2">SUM(R21:R30)</f>
        <v>0</v>
      </c>
      <c r="S31" s="37">
        <f t="shared" si="2"/>
        <v>0</v>
      </c>
      <c r="T31" s="37">
        <f t="shared" si="2"/>
        <v>0</v>
      </c>
      <c r="U31" s="37">
        <f t="shared" si="2"/>
        <v>0</v>
      </c>
      <c r="V31" s="37">
        <f t="shared" si="2"/>
        <v>0</v>
      </c>
      <c r="W31" s="37">
        <f t="shared" si="2"/>
        <v>0</v>
      </c>
      <c r="X31" s="37">
        <f t="shared" si="2"/>
        <v>0</v>
      </c>
      <c r="Y31" s="37">
        <f t="shared" si="2"/>
        <v>451250</v>
      </c>
      <c r="Z31" s="37"/>
      <c r="AA31" s="37"/>
      <c r="AB31" s="37"/>
      <c r="AC31" s="37"/>
      <c r="AD31" s="37"/>
    </row>
    <row r="32" spans="1:30" x14ac:dyDescent="0.25">
      <c r="B32" s="15" t="s">
        <v>28</v>
      </c>
    </row>
    <row r="33" spans="2:2" x14ac:dyDescent="0.25">
      <c r="B33" s="15" t="s">
        <v>29</v>
      </c>
    </row>
    <row r="34" spans="2:2" x14ac:dyDescent="0.25">
      <c r="B34" s="15" t="s">
        <v>30</v>
      </c>
    </row>
  </sheetData>
  <sortState xmlns:xlrd2="http://schemas.microsoft.com/office/spreadsheetml/2017/richdata2" ref="C21:D29">
    <sortCondition ref="C21:C29"/>
  </sortState>
  <mergeCells count="37">
    <mergeCell ref="E15:E19"/>
    <mergeCell ref="D15:D19"/>
    <mergeCell ref="X17:X19"/>
    <mergeCell ref="R17:U17"/>
    <mergeCell ref="A15:A19"/>
    <mergeCell ref="B15:B19"/>
    <mergeCell ref="C15:C19"/>
    <mergeCell ref="H15:Y16"/>
    <mergeCell ref="Y17:Y19"/>
    <mergeCell ref="H18:H19"/>
    <mergeCell ref="I18:I19"/>
    <mergeCell ref="J18:J19"/>
    <mergeCell ref="K18:K19"/>
    <mergeCell ref="L18:L19"/>
    <mergeCell ref="M18:M19"/>
    <mergeCell ref="N18:N19"/>
    <mergeCell ref="F16:F19"/>
    <mergeCell ref="G16:G19"/>
    <mergeCell ref="Q17:Q19"/>
    <mergeCell ref="W17:W19"/>
    <mergeCell ref="Z15:Z19"/>
    <mergeCell ref="P18:P19"/>
    <mergeCell ref="R18:R19"/>
    <mergeCell ref="S18:S19"/>
    <mergeCell ref="U18:U19"/>
    <mergeCell ref="T18:T19"/>
    <mergeCell ref="O18:O19"/>
    <mergeCell ref="AC21:AC30"/>
    <mergeCell ref="AD21:AD30"/>
    <mergeCell ref="Z21:Z29"/>
    <mergeCell ref="G11:Z11"/>
    <mergeCell ref="AD15:AD19"/>
    <mergeCell ref="AC15:AC17"/>
    <mergeCell ref="AC18:AC19"/>
    <mergeCell ref="AA15:AA19"/>
    <mergeCell ref="AB15:AB19"/>
    <mergeCell ref="V18:V19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7"/>
  <sheetViews>
    <sheetView tabSelected="1" zoomScale="80" zoomScaleNormal="80" workbookViewId="0">
      <selection activeCell="B24" sqref="B24:AC24"/>
    </sheetView>
  </sheetViews>
  <sheetFormatPr defaultColWidth="9.140625" defaultRowHeight="18.75" x14ac:dyDescent="0.3"/>
  <cols>
    <col min="1" max="1" width="4.42578125" style="86" customWidth="1"/>
    <col min="2" max="2" width="40.7109375" style="87" customWidth="1"/>
    <col min="3" max="3" width="27" style="88" customWidth="1"/>
    <col min="4" max="5" width="10.28515625" style="86" hidden="1" customWidth="1"/>
    <col min="6" max="6" width="31.5703125" style="86" customWidth="1"/>
    <col min="7" max="23" width="0" style="86" hidden="1" customWidth="1"/>
    <col min="24" max="24" width="23.28515625" style="86" customWidth="1"/>
    <col min="25" max="25" width="28.7109375" style="86" customWidth="1"/>
    <col min="26" max="26" width="20.140625" style="86" customWidth="1"/>
    <col min="27" max="29" width="22.5703125" style="86" customWidth="1"/>
    <col min="30" max="16384" width="9.140625" style="86"/>
  </cols>
  <sheetData>
    <row r="1" spans="1:36" x14ac:dyDescent="0.3">
      <c r="Z1" s="86" t="s">
        <v>6</v>
      </c>
    </row>
    <row r="2" spans="1:36" x14ac:dyDescent="0.3">
      <c r="Z2" s="86" t="s">
        <v>7</v>
      </c>
    </row>
    <row r="3" spans="1:36" x14ac:dyDescent="0.3">
      <c r="Z3" s="86" t="s">
        <v>9</v>
      </c>
    </row>
    <row r="4" spans="1:36" x14ac:dyDescent="0.3">
      <c r="Z4" s="86" t="s">
        <v>8</v>
      </c>
    </row>
    <row r="6" spans="1:36" x14ac:dyDescent="0.3">
      <c r="Z6" s="86" t="s">
        <v>10</v>
      </c>
    </row>
    <row r="7" spans="1:36" x14ac:dyDescent="0.3">
      <c r="Z7" s="86" t="s">
        <v>11</v>
      </c>
    </row>
    <row r="8" spans="1:36" x14ac:dyDescent="0.3">
      <c r="Z8" s="86" t="s">
        <v>12</v>
      </c>
    </row>
    <row r="11" spans="1:36" x14ac:dyDescent="0.3">
      <c r="F11" s="89" t="s">
        <v>26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</row>
    <row r="14" spans="1:36" x14ac:dyDescent="0.3">
      <c r="B14" s="90"/>
      <c r="D14" s="91"/>
      <c r="E14" s="91"/>
    </row>
    <row r="15" spans="1:36" s="94" customFormat="1" ht="78.75" customHeight="1" x14ac:dyDescent="0.3">
      <c r="A15" s="92" t="s">
        <v>13</v>
      </c>
      <c r="B15" s="93" t="s">
        <v>14</v>
      </c>
      <c r="C15" s="93" t="s">
        <v>3</v>
      </c>
      <c r="D15" s="92" t="s">
        <v>0</v>
      </c>
      <c r="E15" s="92" t="s">
        <v>38</v>
      </c>
      <c r="F15" s="92" t="s">
        <v>17</v>
      </c>
      <c r="G15" s="93" t="s">
        <v>1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2" t="s">
        <v>17</v>
      </c>
      <c r="Y15" s="92" t="s">
        <v>297</v>
      </c>
      <c r="Z15" s="92" t="s">
        <v>33</v>
      </c>
      <c r="AA15" s="92" t="s">
        <v>298</v>
      </c>
      <c r="AB15" s="92" t="s">
        <v>18</v>
      </c>
      <c r="AC15" s="92" t="s">
        <v>20</v>
      </c>
      <c r="AJ15" s="92"/>
    </row>
    <row r="16" spans="1:36" s="94" customFormat="1" ht="15" customHeight="1" x14ac:dyDescent="0.3">
      <c r="A16" s="95"/>
      <c r="B16" s="93"/>
      <c r="C16" s="93"/>
      <c r="D16" s="95"/>
      <c r="E16" s="95"/>
      <c r="F16" s="95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5"/>
      <c r="Y16" s="95"/>
      <c r="Z16" s="95"/>
      <c r="AA16" s="95"/>
      <c r="AB16" s="95"/>
      <c r="AC16" s="95"/>
      <c r="AJ16" s="95"/>
    </row>
    <row r="17" spans="1:36" s="94" customFormat="1" x14ac:dyDescent="0.3">
      <c r="A17" s="95"/>
      <c r="B17" s="93"/>
      <c r="C17" s="93"/>
      <c r="D17" s="95"/>
      <c r="E17" s="95"/>
      <c r="F17" s="95"/>
      <c r="G17" s="96" t="s">
        <v>2</v>
      </c>
      <c r="H17" s="96" t="s">
        <v>2</v>
      </c>
      <c r="I17" s="96" t="s">
        <v>2</v>
      </c>
      <c r="J17" s="96" t="s">
        <v>2</v>
      </c>
      <c r="K17" s="96" t="s">
        <v>2</v>
      </c>
      <c r="L17" s="96" t="s">
        <v>2</v>
      </c>
      <c r="M17" s="96" t="s">
        <v>2</v>
      </c>
      <c r="N17" s="96" t="s">
        <v>2</v>
      </c>
      <c r="O17" s="96" t="s">
        <v>2</v>
      </c>
      <c r="P17" s="92" t="s">
        <v>56</v>
      </c>
      <c r="Q17" s="97" t="s">
        <v>57</v>
      </c>
      <c r="R17" s="98"/>
      <c r="S17" s="98"/>
      <c r="T17" s="99"/>
      <c r="U17" s="100"/>
      <c r="V17" s="93" t="s">
        <v>62</v>
      </c>
      <c r="W17" s="92" t="s">
        <v>88</v>
      </c>
      <c r="X17" s="95"/>
      <c r="Y17" s="95"/>
      <c r="Z17" s="95"/>
      <c r="AA17" s="95"/>
      <c r="AB17" s="101"/>
      <c r="AC17" s="95"/>
      <c r="AJ17" s="101"/>
    </row>
    <row r="18" spans="1:36" s="94" customFormat="1" ht="15.75" customHeight="1" x14ac:dyDescent="0.3">
      <c r="A18" s="95"/>
      <c r="B18" s="93"/>
      <c r="C18" s="93"/>
      <c r="D18" s="95"/>
      <c r="E18" s="95"/>
      <c r="F18" s="95"/>
      <c r="G18" s="92" t="s">
        <v>49</v>
      </c>
      <c r="H18" s="92" t="s">
        <v>50</v>
      </c>
      <c r="I18" s="92" t="s">
        <v>51</v>
      </c>
      <c r="J18" s="92" t="s">
        <v>52</v>
      </c>
      <c r="K18" s="92" t="s">
        <v>53</v>
      </c>
      <c r="L18" s="92" t="s">
        <v>54</v>
      </c>
      <c r="M18" s="92" t="s">
        <v>45</v>
      </c>
      <c r="N18" s="92" t="s">
        <v>55</v>
      </c>
      <c r="O18" s="92" t="s">
        <v>44</v>
      </c>
      <c r="P18" s="95"/>
      <c r="Q18" s="92" t="s">
        <v>58</v>
      </c>
      <c r="R18" s="92" t="s">
        <v>59</v>
      </c>
      <c r="S18" s="92" t="s">
        <v>60</v>
      </c>
      <c r="T18" s="92" t="s">
        <v>61</v>
      </c>
      <c r="U18" s="92" t="s">
        <v>86</v>
      </c>
      <c r="V18" s="93"/>
      <c r="W18" s="95"/>
      <c r="X18" s="95"/>
      <c r="Y18" s="95"/>
      <c r="Z18" s="95"/>
      <c r="AA18" s="95"/>
      <c r="AB18" s="92" t="s">
        <v>19</v>
      </c>
      <c r="AC18" s="95"/>
      <c r="AJ18" s="92"/>
    </row>
    <row r="19" spans="1:36" s="94" customFormat="1" x14ac:dyDescent="0.3">
      <c r="A19" s="101"/>
      <c r="B19" s="93"/>
      <c r="C19" s="93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93"/>
      <c r="W19" s="101"/>
      <c r="X19" s="101"/>
      <c r="Y19" s="101"/>
      <c r="Z19" s="101"/>
      <c r="AA19" s="101"/>
      <c r="AB19" s="101"/>
      <c r="AC19" s="101"/>
      <c r="AJ19" s="101"/>
    </row>
    <row r="20" spans="1:36" x14ac:dyDescent="0.3">
      <c r="A20" s="102"/>
      <c r="B20" s="97" t="s">
        <v>299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9"/>
    </row>
    <row r="21" spans="1:36" x14ac:dyDescent="0.3">
      <c r="A21" s="104">
        <v>1</v>
      </c>
      <c r="B21" s="103" t="s">
        <v>300</v>
      </c>
      <c r="C21" s="103" t="s">
        <v>301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 t="s">
        <v>302</v>
      </c>
      <c r="Z21" s="103" t="s">
        <v>303</v>
      </c>
      <c r="AA21" s="103" t="s">
        <v>304</v>
      </c>
      <c r="AB21" s="103" t="s">
        <v>305</v>
      </c>
      <c r="AC21" s="103" t="s">
        <v>306</v>
      </c>
    </row>
    <row r="22" spans="1:36" x14ac:dyDescent="0.3">
      <c r="A22" s="104"/>
      <c r="B22" s="97" t="s">
        <v>299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9"/>
    </row>
    <row r="23" spans="1:36" x14ac:dyDescent="0.3">
      <c r="A23" s="104">
        <v>2</v>
      </c>
      <c r="B23" s="103" t="s">
        <v>307</v>
      </c>
      <c r="C23" s="103" t="s">
        <v>91</v>
      </c>
      <c r="D23" s="103"/>
      <c r="E23" s="103"/>
      <c r="F23" s="103">
        <f>16000+5700+300</f>
        <v>22000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>
        <f>16000+5700+300</f>
        <v>22000</v>
      </c>
      <c r="Y23" s="103" t="s">
        <v>302</v>
      </c>
      <c r="Z23" s="103" t="s">
        <v>303</v>
      </c>
      <c r="AA23" s="103" t="s">
        <v>304</v>
      </c>
      <c r="AB23" s="103" t="s">
        <v>305</v>
      </c>
      <c r="AC23" s="103" t="s">
        <v>306</v>
      </c>
    </row>
    <row r="24" spans="1:36" x14ac:dyDescent="0.3">
      <c r="A24" s="104"/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1"/>
    </row>
    <row r="25" spans="1:36" ht="56.25" x14ac:dyDescent="0.3">
      <c r="A25" s="104">
        <v>3</v>
      </c>
      <c r="B25" s="103" t="s">
        <v>237</v>
      </c>
      <c r="C25" s="103" t="s">
        <v>84</v>
      </c>
      <c r="D25" s="103"/>
      <c r="E25" s="103"/>
      <c r="F25" s="103">
        <v>2000</v>
      </c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>
        <v>2000</v>
      </c>
      <c r="Y25" s="103">
        <v>2000</v>
      </c>
      <c r="Z25" s="103"/>
      <c r="AA25" s="103"/>
      <c r="AB25" s="103"/>
      <c r="AC25" s="103"/>
    </row>
    <row r="26" spans="1:36" ht="37.5" x14ac:dyDescent="0.3">
      <c r="A26" s="104">
        <v>4</v>
      </c>
      <c r="B26" s="103" t="s">
        <v>277</v>
      </c>
      <c r="C26" s="103" t="s">
        <v>276</v>
      </c>
      <c r="D26" s="103"/>
      <c r="E26" s="103"/>
      <c r="F26" s="103">
        <v>10000</v>
      </c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>
        <v>10000</v>
      </c>
      <c r="Y26" s="103">
        <v>10000</v>
      </c>
      <c r="Z26" s="103"/>
      <c r="AA26" s="103"/>
      <c r="AB26" s="103"/>
      <c r="AC26" s="103"/>
    </row>
    <row r="27" spans="1:36" x14ac:dyDescent="0.3">
      <c r="A27" s="104">
        <v>5</v>
      </c>
      <c r="B27" s="103" t="s">
        <v>234</v>
      </c>
      <c r="C27" s="103" t="s">
        <v>233</v>
      </c>
      <c r="D27" s="103"/>
      <c r="E27" s="103"/>
      <c r="F27" s="103">
        <v>20</v>
      </c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>
        <v>20</v>
      </c>
      <c r="Y27" s="103">
        <v>20</v>
      </c>
      <c r="Z27" s="103"/>
      <c r="AA27" s="103"/>
      <c r="AB27" s="103"/>
      <c r="AC27" s="103"/>
    </row>
    <row r="28" spans="1:36" x14ac:dyDescent="0.3">
      <c r="A28" s="104">
        <v>6</v>
      </c>
      <c r="B28" s="103" t="s">
        <v>249</v>
      </c>
      <c r="C28" s="103" t="s">
        <v>248</v>
      </c>
      <c r="D28" s="103"/>
      <c r="E28" s="103"/>
      <c r="F28" s="103">
        <f>5000+2500</f>
        <v>7500</v>
      </c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>
        <f>5000+2500</f>
        <v>7500</v>
      </c>
      <c r="Y28" s="103">
        <f>5000+2500</f>
        <v>7500</v>
      </c>
      <c r="Z28" s="103"/>
      <c r="AA28" s="103"/>
      <c r="AB28" s="103"/>
      <c r="AC28" s="103"/>
    </row>
    <row r="29" spans="1:36" ht="37.5" x14ac:dyDescent="0.3">
      <c r="A29" s="104">
        <v>7</v>
      </c>
      <c r="B29" s="103" t="s">
        <v>247</v>
      </c>
      <c r="C29" s="103" t="s">
        <v>246</v>
      </c>
      <c r="D29" s="103"/>
      <c r="E29" s="103"/>
      <c r="F29" s="103">
        <f>450+750</f>
        <v>1200</v>
      </c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>
        <f>450+750</f>
        <v>1200</v>
      </c>
      <c r="Y29" s="103">
        <f>450+750</f>
        <v>1200</v>
      </c>
      <c r="Z29" s="103"/>
      <c r="AA29" s="103"/>
      <c r="AB29" s="103"/>
      <c r="AC29" s="103"/>
    </row>
    <row r="30" spans="1:36" x14ac:dyDescent="0.3">
      <c r="A30" s="104">
        <v>8</v>
      </c>
      <c r="B30" s="103" t="s">
        <v>230</v>
      </c>
      <c r="C30" s="103" t="s">
        <v>229</v>
      </c>
      <c r="D30" s="103"/>
      <c r="E30" s="103"/>
      <c r="F30" s="103">
        <v>1000</v>
      </c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>
        <v>1000</v>
      </c>
      <c r="Y30" s="103">
        <v>1000</v>
      </c>
      <c r="Z30" s="103"/>
      <c r="AA30" s="103"/>
      <c r="AB30" s="103"/>
      <c r="AC30" s="103"/>
    </row>
    <row r="31" spans="1:36" x14ac:dyDescent="0.3">
      <c r="A31" s="104">
        <v>9</v>
      </c>
      <c r="B31" s="103" t="s">
        <v>232</v>
      </c>
      <c r="C31" s="103" t="s">
        <v>231</v>
      </c>
      <c r="D31" s="103"/>
      <c r="E31" s="103"/>
      <c r="F31" s="103">
        <v>7119</v>
      </c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>
        <v>7119</v>
      </c>
      <c r="Y31" s="103">
        <v>7119</v>
      </c>
      <c r="Z31" s="103"/>
      <c r="AA31" s="103"/>
      <c r="AB31" s="103"/>
      <c r="AC31" s="103"/>
    </row>
    <row r="32" spans="1:36" x14ac:dyDescent="0.3">
      <c r="A32" s="104"/>
      <c r="B32" s="103" t="s">
        <v>279</v>
      </c>
      <c r="C32" s="103" t="s">
        <v>280</v>
      </c>
      <c r="D32" s="103"/>
      <c r="E32" s="103"/>
      <c r="F32" s="103">
        <v>22848</v>
      </c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>
        <v>22848</v>
      </c>
      <c r="Y32" s="103">
        <v>22848</v>
      </c>
      <c r="Z32" s="103"/>
      <c r="AA32" s="103"/>
      <c r="AB32" s="103"/>
      <c r="AC32" s="103"/>
    </row>
    <row r="33" spans="1:29" x14ac:dyDescent="0.3">
      <c r="A33" s="104"/>
      <c r="B33" s="103" t="s">
        <v>281</v>
      </c>
      <c r="C33" s="103" t="s">
        <v>235</v>
      </c>
      <c r="D33" s="103"/>
      <c r="E33" s="103"/>
      <c r="F33" s="103">
        <v>400</v>
      </c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>
        <v>400</v>
      </c>
      <c r="Y33" s="103">
        <v>400</v>
      </c>
      <c r="Z33" s="103"/>
      <c r="AA33" s="103"/>
      <c r="AB33" s="103"/>
      <c r="AC33" s="103"/>
    </row>
    <row r="34" spans="1:29" x14ac:dyDescent="0.3">
      <c r="A34" s="104"/>
      <c r="B34" s="103" t="s">
        <v>282</v>
      </c>
      <c r="C34" s="103" t="s">
        <v>235</v>
      </c>
      <c r="D34" s="103"/>
      <c r="E34" s="103"/>
      <c r="F34" s="103">
        <v>16741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>
        <v>16741</v>
      </c>
      <c r="Y34" s="103">
        <v>16741</v>
      </c>
      <c r="Z34" s="103"/>
      <c r="AA34" s="103"/>
      <c r="AB34" s="103"/>
      <c r="AC34" s="103"/>
    </row>
    <row r="35" spans="1:29" ht="37.5" x14ac:dyDescent="0.3">
      <c r="A35" s="104"/>
      <c r="B35" s="103" t="s">
        <v>283</v>
      </c>
      <c r="C35" s="103" t="s">
        <v>235</v>
      </c>
      <c r="D35" s="103"/>
      <c r="E35" s="103"/>
      <c r="F35" s="103">
        <f>130000+5826</f>
        <v>135826</v>
      </c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>
        <f>130000+5826</f>
        <v>135826</v>
      </c>
      <c r="Y35" s="103">
        <f>130000+5826</f>
        <v>135826</v>
      </c>
      <c r="Z35" s="103"/>
      <c r="AA35" s="103"/>
      <c r="AB35" s="103"/>
      <c r="AC35" s="103"/>
    </row>
    <row r="36" spans="1:29" x14ac:dyDescent="0.3">
      <c r="A36" s="104"/>
      <c r="B36" s="103" t="s">
        <v>284</v>
      </c>
      <c r="C36" s="103" t="s">
        <v>235</v>
      </c>
      <c r="D36" s="103"/>
      <c r="E36" s="103"/>
      <c r="F36" s="103">
        <v>1897</v>
      </c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>
        <v>1897</v>
      </c>
      <c r="Y36" s="103">
        <v>1897</v>
      </c>
      <c r="Z36" s="103"/>
      <c r="AA36" s="103"/>
      <c r="AB36" s="103"/>
      <c r="AC36" s="103"/>
    </row>
    <row r="37" spans="1:29" x14ac:dyDescent="0.3">
      <c r="A37" s="104"/>
      <c r="B37" s="103" t="s">
        <v>286</v>
      </c>
      <c r="C37" s="103" t="s">
        <v>285</v>
      </c>
      <c r="D37" s="103"/>
      <c r="E37" s="103"/>
      <c r="F37" s="103">
        <v>5684</v>
      </c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>
        <v>5684</v>
      </c>
      <c r="Y37" s="103">
        <v>5684</v>
      </c>
      <c r="Z37" s="103"/>
      <c r="AA37" s="103"/>
      <c r="AB37" s="103"/>
      <c r="AC37" s="103"/>
    </row>
    <row r="38" spans="1:29" x14ac:dyDescent="0.3">
      <c r="A38" s="104"/>
      <c r="B38" s="103" t="s">
        <v>287</v>
      </c>
      <c r="C38" s="103" t="s">
        <v>235</v>
      </c>
      <c r="D38" s="103"/>
      <c r="E38" s="103"/>
      <c r="F38" s="103">
        <v>1000</v>
      </c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>
        <v>1000</v>
      </c>
      <c r="Y38" s="103">
        <v>1000</v>
      </c>
      <c r="Z38" s="103"/>
      <c r="AA38" s="103"/>
      <c r="AB38" s="103"/>
      <c r="AC38" s="103"/>
    </row>
    <row r="39" spans="1:29" x14ac:dyDescent="0.3">
      <c r="A39" s="104"/>
      <c r="B39" s="103" t="s">
        <v>289</v>
      </c>
      <c r="C39" s="103" t="s">
        <v>288</v>
      </c>
      <c r="D39" s="103"/>
      <c r="E39" s="103"/>
      <c r="F39" s="103">
        <v>71200</v>
      </c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>
        <v>71200</v>
      </c>
      <c r="Y39" s="103">
        <v>71200</v>
      </c>
      <c r="Z39" s="103"/>
      <c r="AA39" s="103"/>
      <c r="AB39" s="103"/>
      <c r="AC39" s="103"/>
    </row>
    <row r="40" spans="1:29" ht="75" x14ac:dyDescent="0.3">
      <c r="A40" s="104"/>
      <c r="B40" s="103" t="s">
        <v>292</v>
      </c>
      <c r="C40" s="103" t="s">
        <v>291</v>
      </c>
      <c r="D40" s="103"/>
      <c r="E40" s="103"/>
      <c r="F40" s="103">
        <v>400000</v>
      </c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>
        <v>400000</v>
      </c>
      <c r="Y40" s="103">
        <v>400000</v>
      </c>
      <c r="Z40" s="103"/>
      <c r="AA40" s="103"/>
      <c r="AB40" s="103"/>
      <c r="AC40" s="103"/>
    </row>
    <row r="41" spans="1:29" x14ac:dyDescent="0.3">
      <c r="A41" s="104">
        <v>10</v>
      </c>
      <c r="B41" s="103" t="s">
        <v>236</v>
      </c>
      <c r="C41" s="103" t="s">
        <v>235</v>
      </c>
      <c r="D41" s="103"/>
      <c r="E41" s="103"/>
      <c r="F41" s="103">
        <f>27450+4000+1000</f>
        <v>32450</v>
      </c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>
        <f>27450+4000+1000</f>
        <v>32450</v>
      </c>
      <c r="Y41" s="103">
        <f>27450+4000+1000</f>
        <v>32450</v>
      </c>
      <c r="Z41" s="103"/>
      <c r="AA41" s="103"/>
      <c r="AB41" s="103"/>
      <c r="AC41" s="103"/>
    </row>
    <row r="42" spans="1:29" s="94" customFormat="1" x14ac:dyDescent="0.3">
      <c r="A42" s="105"/>
      <c r="B42" s="106" t="s">
        <v>87</v>
      </c>
      <c r="C42" s="107" t="s">
        <v>89</v>
      </c>
      <c r="D42" s="105"/>
      <c r="E42" s="105"/>
      <c r="F42" s="105">
        <f>SUM(F21:F41)</f>
        <v>738885</v>
      </c>
      <c r="G42" s="105" t="e">
        <f>SUM(#REF!)</f>
        <v>#REF!</v>
      </c>
      <c r="H42" s="105" t="e">
        <f>SUM(#REF!)</f>
        <v>#REF!</v>
      </c>
      <c r="I42" s="105" t="e">
        <f>SUM(#REF!)</f>
        <v>#REF!</v>
      </c>
      <c r="J42" s="105" t="e">
        <f>SUM(#REF!)</f>
        <v>#REF!</v>
      </c>
      <c r="K42" s="105" t="e">
        <f>SUM(#REF!)</f>
        <v>#REF!</v>
      </c>
      <c r="L42" s="105" t="e">
        <f>SUM(#REF!)</f>
        <v>#REF!</v>
      </c>
      <c r="M42" s="105" t="e">
        <f>SUM(#REF!)</f>
        <v>#REF!</v>
      </c>
      <c r="N42" s="105" t="e">
        <f>SUM(#REF!)</f>
        <v>#REF!</v>
      </c>
      <c r="O42" s="105" t="e">
        <f>SUM(#REF!)</f>
        <v>#REF!</v>
      </c>
      <c r="P42" s="105" t="e">
        <f>SUM(#REF!)</f>
        <v>#REF!</v>
      </c>
      <c r="Q42" s="105" t="e">
        <f>SUM(#REF!)</f>
        <v>#REF!</v>
      </c>
      <c r="R42" s="105" t="e">
        <f>SUM(#REF!)</f>
        <v>#REF!</v>
      </c>
      <c r="S42" s="105" t="e">
        <f>SUM(#REF!)</f>
        <v>#REF!</v>
      </c>
      <c r="T42" s="105" t="e">
        <f>SUM(#REF!)</f>
        <v>#REF!</v>
      </c>
      <c r="U42" s="105" t="e">
        <f>SUM(#REF!)</f>
        <v>#REF!</v>
      </c>
      <c r="V42" s="105" t="e">
        <f>SUM(#REF!)</f>
        <v>#REF!</v>
      </c>
      <c r="W42" s="105" t="e">
        <f>SUM(#REF!)</f>
        <v>#REF!</v>
      </c>
      <c r="X42" s="105">
        <f>SUM(X21:X41)</f>
        <v>738885</v>
      </c>
      <c r="Y42" s="105">
        <f>SUM(Y21:Y41)</f>
        <v>716885</v>
      </c>
      <c r="Z42" s="105"/>
      <c r="AA42" s="105"/>
      <c r="AB42" s="105"/>
      <c r="AC42" s="105"/>
    </row>
    <row r="43" spans="1:29" x14ac:dyDescent="0.3">
      <c r="A43" s="104"/>
      <c r="B43" s="108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</row>
    <row r="44" spans="1:29" ht="37.5" x14ac:dyDescent="0.3">
      <c r="A44" s="104"/>
      <c r="B44" s="108" t="s">
        <v>27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</row>
    <row r="45" spans="1:29" ht="56.25" x14ac:dyDescent="0.3">
      <c r="A45" s="104"/>
      <c r="B45" s="108" t="s">
        <v>28</v>
      </c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</row>
    <row r="46" spans="1:29" ht="37.5" x14ac:dyDescent="0.3">
      <c r="A46" s="104"/>
      <c r="B46" s="108" t="s">
        <v>29</v>
      </c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</row>
    <row r="47" spans="1:29" ht="56.25" x14ac:dyDescent="0.3">
      <c r="A47" s="104"/>
      <c r="B47" s="108" t="s">
        <v>30</v>
      </c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</row>
  </sheetData>
  <sortState xmlns:xlrd2="http://schemas.microsoft.com/office/spreadsheetml/2017/richdata2" ref="A15:AC42">
    <sortCondition ref="B21:B41"/>
  </sortState>
  <mergeCells count="38">
    <mergeCell ref="AJ15:AJ17"/>
    <mergeCell ref="AJ18:AJ19"/>
    <mergeCell ref="AC15:AC19"/>
    <mergeCell ref="A15:A19"/>
    <mergeCell ref="B15:B19"/>
    <mergeCell ref="C15:C19"/>
    <mergeCell ref="G15:W16"/>
    <mergeCell ref="V17:V19"/>
    <mergeCell ref="D15:D19"/>
    <mergeCell ref="H18:H19"/>
    <mergeCell ref="I18:I19"/>
    <mergeCell ref="K18:K19"/>
    <mergeCell ref="L18:L19"/>
    <mergeCell ref="M18:M19"/>
    <mergeCell ref="E15:E19"/>
    <mergeCell ref="F11:Y11"/>
    <mergeCell ref="Z15:Z19"/>
    <mergeCell ref="AA15:AA19"/>
    <mergeCell ref="G18:G19"/>
    <mergeCell ref="J18:J19"/>
    <mergeCell ref="F15:F19"/>
    <mergeCell ref="O18:O19"/>
    <mergeCell ref="N18:N19"/>
    <mergeCell ref="S18:S19"/>
    <mergeCell ref="T18:T19"/>
    <mergeCell ref="X15:X19"/>
    <mergeCell ref="Y15:Y19"/>
    <mergeCell ref="P17:P19"/>
    <mergeCell ref="AB15:AB17"/>
    <mergeCell ref="AB18:AB19"/>
    <mergeCell ref="Q17:T17"/>
    <mergeCell ref="Q18:Q19"/>
    <mergeCell ref="W17:W19"/>
    <mergeCell ref="U18:U19"/>
    <mergeCell ref="R18:R19"/>
    <mergeCell ref="B20:AC20"/>
    <mergeCell ref="B22:AC22"/>
    <mergeCell ref="B24:AC2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7"/>
  <sheetViews>
    <sheetView topLeftCell="A5" zoomScale="85" zoomScaleNormal="85" workbookViewId="0">
      <selection activeCell="I59" sqref="I59"/>
    </sheetView>
  </sheetViews>
  <sheetFormatPr defaultRowHeight="15" x14ac:dyDescent="0.25"/>
  <cols>
    <col min="1" max="1" width="4.42578125" customWidth="1"/>
    <col min="2" max="2" width="16.28515625" customWidth="1"/>
    <col min="3" max="3" width="10.140625" customWidth="1"/>
    <col min="4" max="4" width="10.42578125" customWidth="1"/>
    <col min="11" max="11" width="8.28515625" customWidth="1"/>
    <col min="12" max="16" width="9.140625" hidden="1" customWidth="1"/>
    <col min="20" max="20" width="12.85546875" customWidth="1"/>
    <col min="21" max="21" width="12.140625" customWidth="1"/>
  </cols>
  <sheetData>
    <row r="1" spans="1:21" x14ac:dyDescent="0.25">
      <c r="R1" t="s">
        <v>6</v>
      </c>
    </row>
    <row r="2" spans="1:21" x14ac:dyDescent="0.25">
      <c r="R2" t="s">
        <v>7</v>
      </c>
    </row>
    <row r="3" spans="1:21" x14ac:dyDescent="0.25">
      <c r="R3" t="s">
        <v>9</v>
      </c>
    </row>
    <row r="4" spans="1:21" x14ac:dyDescent="0.25">
      <c r="R4" t="s">
        <v>8</v>
      </c>
    </row>
    <row r="6" spans="1:21" x14ac:dyDescent="0.25">
      <c r="R6" t="s">
        <v>10</v>
      </c>
    </row>
    <row r="7" spans="1:21" x14ac:dyDescent="0.25">
      <c r="R7" t="s">
        <v>11</v>
      </c>
    </row>
    <row r="8" spans="1:21" x14ac:dyDescent="0.25">
      <c r="R8" t="s">
        <v>12</v>
      </c>
    </row>
    <row r="11" spans="1:21" ht="15.75" x14ac:dyDescent="0.25">
      <c r="F11" s="77" t="s">
        <v>26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4" spans="1:21" ht="15.75" x14ac:dyDescent="0.25">
      <c r="B14" s="1"/>
      <c r="C14" s="1"/>
      <c r="D14" s="1"/>
    </row>
    <row r="15" spans="1:21" ht="78.75" customHeight="1" x14ac:dyDescent="0.25">
      <c r="A15" s="83" t="s">
        <v>13</v>
      </c>
      <c r="B15" s="82" t="s">
        <v>25</v>
      </c>
      <c r="C15" s="82" t="s">
        <v>3</v>
      </c>
      <c r="D15" s="67" t="s">
        <v>24</v>
      </c>
      <c r="E15" s="68"/>
      <c r="F15" s="69"/>
      <c r="G15" s="67" t="s">
        <v>1</v>
      </c>
      <c r="H15" s="68"/>
      <c r="I15" s="68"/>
      <c r="J15" s="68"/>
      <c r="K15" s="68"/>
      <c r="L15" s="68"/>
      <c r="M15" s="68"/>
      <c r="N15" s="68"/>
      <c r="O15" s="68"/>
      <c r="P15" s="69"/>
      <c r="Q15" s="62" t="s">
        <v>21</v>
      </c>
      <c r="R15" s="62" t="s">
        <v>22</v>
      </c>
      <c r="S15" s="62" t="s">
        <v>23</v>
      </c>
      <c r="T15" s="62" t="s">
        <v>18</v>
      </c>
      <c r="U15" s="82" t="s">
        <v>20</v>
      </c>
    </row>
    <row r="16" spans="1:21" ht="15" customHeight="1" x14ac:dyDescent="0.25">
      <c r="A16" s="84"/>
      <c r="B16" s="82"/>
      <c r="C16" s="82"/>
      <c r="D16" s="79"/>
      <c r="E16" s="80"/>
      <c r="F16" s="81"/>
      <c r="G16" s="79"/>
      <c r="H16" s="80"/>
      <c r="I16" s="80"/>
      <c r="J16" s="80"/>
      <c r="K16" s="80"/>
      <c r="L16" s="80"/>
      <c r="M16" s="80"/>
      <c r="N16" s="80"/>
      <c r="O16" s="80"/>
      <c r="P16" s="81"/>
      <c r="Q16" s="78"/>
      <c r="R16" s="78"/>
      <c r="S16" s="78"/>
      <c r="T16" s="78"/>
      <c r="U16" s="82"/>
    </row>
    <row r="17" spans="1:21" ht="15" customHeight="1" x14ac:dyDescent="0.25">
      <c r="A17" s="84"/>
      <c r="B17" s="82"/>
      <c r="C17" s="82"/>
      <c r="D17" s="79"/>
      <c r="E17" s="80"/>
      <c r="F17" s="81"/>
      <c r="G17" s="79"/>
      <c r="H17" s="80"/>
      <c r="I17" s="80"/>
      <c r="J17" s="80"/>
      <c r="K17" s="80"/>
      <c r="L17" s="80"/>
      <c r="M17" s="80"/>
      <c r="N17" s="80"/>
      <c r="O17" s="80"/>
      <c r="P17" s="81"/>
      <c r="Q17" s="78"/>
      <c r="R17" s="78"/>
      <c r="S17" s="78"/>
      <c r="T17" s="63"/>
      <c r="U17" s="82"/>
    </row>
    <row r="18" spans="1:21" x14ac:dyDescent="0.25">
      <c r="A18" s="84"/>
      <c r="B18" s="82"/>
      <c r="C18" s="82"/>
      <c r="D18" s="82" t="s">
        <v>37</v>
      </c>
      <c r="E18" s="82"/>
      <c r="F18" s="82"/>
      <c r="G18" s="79"/>
      <c r="H18" s="80"/>
      <c r="I18" s="80"/>
      <c r="J18" s="80"/>
      <c r="K18" s="80"/>
      <c r="L18" s="80"/>
      <c r="M18" s="80"/>
      <c r="N18" s="80"/>
      <c r="O18" s="80"/>
      <c r="P18" s="81"/>
      <c r="Q18" s="78"/>
      <c r="R18" s="78"/>
      <c r="S18" s="78"/>
      <c r="T18" s="62" t="s">
        <v>19</v>
      </c>
      <c r="U18" s="82"/>
    </row>
    <row r="19" spans="1:21" x14ac:dyDescent="0.25">
      <c r="A19" s="85"/>
      <c r="B19" s="82"/>
      <c r="C19" s="82"/>
      <c r="D19" s="82"/>
      <c r="E19" s="82"/>
      <c r="F19" s="82"/>
      <c r="G19" s="70"/>
      <c r="H19" s="71"/>
      <c r="I19" s="71"/>
      <c r="J19" s="71"/>
      <c r="K19" s="71"/>
      <c r="L19" s="71"/>
      <c r="M19" s="71"/>
      <c r="N19" s="71"/>
      <c r="O19" s="71"/>
      <c r="P19" s="72"/>
      <c r="Q19" s="63"/>
      <c r="R19" s="63"/>
      <c r="S19" s="63"/>
      <c r="T19" s="63"/>
      <c r="U19" s="82"/>
    </row>
    <row r="20" spans="1:21" x14ac:dyDescent="0.25">
      <c r="A20" s="2">
        <v>0</v>
      </c>
      <c r="B20" s="3">
        <v>1</v>
      </c>
      <c r="C20" s="3">
        <v>2</v>
      </c>
      <c r="D20" s="64">
        <v>3</v>
      </c>
      <c r="E20" s="65"/>
      <c r="F20" s="66"/>
      <c r="G20" s="64">
        <v>4</v>
      </c>
      <c r="H20" s="65"/>
      <c r="I20" s="65"/>
      <c r="J20" s="65"/>
      <c r="K20" s="66"/>
      <c r="L20" s="3">
        <v>11</v>
      </c>
      <c r="M20" s="3">
        <v>12</v>
      </c>
      <c r="N20" s="3">
        <v>13</v>
      </c>
      <c r="O20" s="3">
        <v>14</v>
      </c>
      <c r="P20" s="3">
        <v>15</v>
      </c>
      <c r="Q20" s="3">
        <v>5</v>
      </c>
      <c r="R20" s="3">
        <v>6</v>
      </c>
      <c r="S20" s="3">
        <v>7</v>
      </c>
      <c r="T20" s="3">
        <v>8</v>
      </c>
      <c r="U20" s="3">
        <v>9</v>
      </c>
    </row>
    <row r="21" spans="1:21" x14ac:dyDescent="0.25">
      <c r="A21" s="73"/>
      <c r="B21" s="75"/>
      <c r="C21" s="62"/>
      <c r="D21" s="67"/>
      <c r="E21" s="68"/>
      <c r="F21" s="69"/>
      <c r="G21" s="67"/>
      <c r="H21" s="68"/>
      <c r="I21" s="68"/>
      <c r="J21" s="68"/>
      <c r="K21" s="69"/>
      <c r="L21" s="3"/>
      <c r="M21" s="3"/>
      <c r="N21" s="3"/>
      <c r="O21" s="3"/>
      <c r="P21" s="3"/>
      <c r="Q21" s="62"/>
      <c r="R21" s="62"/>
      <c r="S21" s="62"/>
      <c r="T21" s="62"/>
      <c r="U21" s="62"/>
    </row>
    <row r="22" spans="1:21" x14ac:dyDescent="0.25">
      <c r="A22" s="74"/>
      <c r="B22" s="76"/>
      <c r="C22" s="63"/>
      <c r="D22" s="70"/>
      <c r="E22" s="71"/>
      <c r="F22" s="72"/>
      <c r="G22" s="70"/>
      <c r="H22" s="71"/>
      <c r="I22" s="71"/>
      <c r="J22" s="71"/>
      <c r="K22" s="72"/>
      <c r="L22" s="3"/>
      <c r="M22" s="3"/>
      <c r="N22" s="3"/>
      <c r="O22" s="3"/>
      <c r="P22" s="3"/>
      <c r="Q22" s="63"/>
      <c r="R22" s="63"/>
      <c r="S22" s="63"/>
      <c r="T22" s="63"/>
      <c r="U22" s="63"/>
    </row>
    <row r="23" spans="1:21" x14ac:dyDescent="0.25">
      <c r="A23" s="73"/>
      <c r="B23" s="75"/>
      <c r="C23" s="62"/>
      <c r="D23" s="67"/>
      <c r="E23" s="68"/>
      <c r="F23" s="69"/>
      <c r="G23" s="67"/>
      <c r="H23" s="68"/>
      <c r="I23" s="68"/>
      <c r="J23" s="68"/>
      <c r="K23" s="69"/>
      <c r="L23" s="3"/>
      <c r="M23" s="3"/>
      <c r="N23" s="3"/>
      <c r="O23" s="3"/>
      <c r="P23" s="3"/>
      <c r="Q23" s="62"/>
      <c r="R23" s="62"/>
      <c r="S23" s="62"/>
      <c r="T23" s="62"/>
      <c r="U23" s="62"/>
    </row>
    <row r="24" spans="1:21" x14ac:dyDescent="0.25">
      <c r="A24" s="74"/>
      <c r="B24" s="76"/>
      <c r="C24" s="63"/>
      <c r="D24" s="70"/>
      <c r="E24" s="71"/>
      <c r="F24" s="72"/>
      <c r="G24" s="70"/>
      <c r="H24" s="71"/>
      <c r="I24" s="71"/>
      <c r="J24" s="71"/>
      <c r="K24" s="72"/>
      <c r="L24" s="3"/>
      <c r="M24" s="3"/>
      <c r="N24" s="3"/>
      <c r="O24" s="3"/>
      <c r="P24" s="3"/>
      <c r="Q24" s="63"/>
      <c r="R24" s="63"/>
      <c r="S24" s="63"/>
      <c r="T24" s="63"/>
      <c r="U24" s="63"/>
    </row>
    <row r="25" spans="1:21" x14ac:dyDescent="0.25">
      <c r="A25" s="73"/>
      <c r="B25" s="75"/>
      <c r="C25" s="62"/>
      <c r="D25" s="67"/>
      <c r="E25" s="68"/>
      <c r="F25" s="69"/>
      <c r="G25" s="67"/>
      <c r="H25" s="68"/>
      <c r="I25" s="68"/>
      <c r="J25" s="68"/>
      <c r="K25" s="69"/>
      <c r="L25" s="3"/>
      <c r="M25" s="3"/>
      <c r="N25" s="3"/>
      <c r="O25" s="3"/>
      <c r="P25" s="3"/>
      <c r="Q25" s="62"/>
      <c r="R25" s="62"/>
      <c r="S25" s="62"/>
      <c r="T25" s="62"/>
      <c r="U25" s="62"/>
    </row>
    <row r="26" spans="1:21" x14ac:dyDescent="0.25">
      <c r="A26" s="74"/>
      <c r="B26" s="76"/>
      <c r="C26" s="63"/>
      <c r="D26" s="70"/>
      <c r="E26" s="71"/>
      <c r="F26" s="72"/>
      <c r="G26" s="70"/>
      <c r="H26" s="71"/>
      <c r="I26" s="71"/>
      <c r="J26" s="71"/>
      <c r="K26" s="72"/>
      <c r="L26" s="3"/>
      <c r="M26" s="3"/>
      <c r="N26" s="3"/>
      <c r="O26" s="3"/>
      <c r="P26" s="3"/>
      <c r="Q26" s="63"/>
      <c r="R26" s="63"/>
      <c r="S26" s="63"/>
      <c r="T26" s="63"/>
      <c r="U26" s="63"/>
    </row>
    <row r="29" spans="1:21" x14ac:dyDescent="0.25">
      <c r="B29" t="s">
        <v>27</v>
      </c>
    </row>
    <row r="30" spans="1:21" x14ac:dyDescent="0.25">
      <c r="B30" t="s">
        <v>28</v>
      </c>
    </row>
    <row r="31" spans="1:21" x14ac:dyDescent="0.25">
      <c r="B31" t="s">
        <v>29</v>
      </c>
    </row>
    <row r="32" spans="1:21" x14ac:dyDescent="0.25">
      <c r="B32" t="s">
        <v>30</v>
      </c>
    </row>
    <row r="36" spans="8:9" x14ac:dyDescent="0.25">
      <c r="I36" t="s">
        <v>35</v>
      </c>
    </row>
    <row r="37" spans="8:9" x14ac:dyDescent="0.25">
      <c r="I37" t="s">
        <v>36</v>
      </c>
    </row>
    <row r="47" spans="8:9" ht="15.75" x14ac:dyDescent="0.25">
      <c r="H47" s="38"/>
    </row>
  </sheetData>
  <mergeCells count="45">
    <mergeCell ref="Q15:Q19"/>
    <mergeCell ref="R15:R19"/>
    <mergeCell ref="S15:S19"/>
    <mergeCell ref="U15:U19"/>
    <mergeCell ref="A15:A19"/>
    <mergeCell ref="B15:B19"/>
    <mergeCell ref="C15:C19"/>
    <mergeCell ref="F11:Q11"/>
    <mergeCell ref="A23:A24"/>
    <mergeCell ref="B23:B24"/>
    <mergeCell ref="C23:C24"/>
    <mergeCell ref="T15:T17"/>
    <mergeCell ref="T18:T19"/>
    <mergeCell ref="G21:K22"/>
    <mergeCell ref="G20:K20"/>
    <mergeCell ref="D15:F17"/>
    <mergeCell ref="D18:F19"/>
    <mergeCell ref="Q21:Q22"/>
    <mergeCell ref="R21:R22"/>
    <mergeCell ref="A21:A22"/>
    <mergeCell ref="B21:B22"/>
    <mergeCell ref="C21:C22"/>
    <mergeCell ref="G15:P19"/>
    <mergeCell ref="A25:A26"/>
    <mergeCell ref="B25:B26"/>
    <mergeCell ref="C25:C26"/>
    <mergeCell ref="G23:K24"/>
    <mergeCell ref="Q23:Q24"/>
    <mergeCell ref="Q25:Q26"/>
    <mergeCell ref="R25:R26"/>
    <mergeCell ref="S25:S26"/>
    <mergeCell ref="T25:T26"/>
    <mergeCell ref="U25:U26"/>
    <mergeCell ref="D20:F20"/>
    <mergeCell ref="D21:F22"/>
    <mergeCell ref="D23:F24"/>
    <mergeCell ref="D25:F26"/>
    <mergeCell ref="G25:K26"/>
    <mergeCell ref="R23:R24"/>
    <mergeCell ref="S23:S24"/>
    <mergeCell ref="T23:T24"/>
    <mergeCell ref="U23:U24"/>
    <mergeCell ref="S21:S22"/>
    <mergeCell ref="T21:T22"/>
    <mergeCell ref="U21:U2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R21"/>
  <sheetViews>
    <sheetView zoomScale="85" zoomScaleNormal="85" workbookViewId="0">
      <selection activeCell="J34" sqref="J34"/>
    </sheetView>
  </sheetViews>
  <sheetFormatPr defaultRowHeight="15" x14ac:dyDescent="0.25"/>
  <cols>
    <col min="1" max="1" width="4.42578125" customWidth="1"/>
    <col min="2" max="2" width="16.28515625" customWidth="1"/>
    <col min="3" max="3" width="10.140625" customWidth="1"/>
    <col min="4" max="4" width="10.42578125" customWidth="1"/>
    <col min="11" max="11" width="8.28515625" customWidth="1"/>
    <col min="12" max="16" width="9.140625" hidden="1" customWidth="1"/>
    <col min="17" max="17" width="13" customWidth="1"/>
    <col min="18" max="18" width="17.85546875" customWidth="1"/>
  </cols>
  <sheetData>
    <row r="3" spans="1:18" ht="15.75" x14ac:dyDescent="0.25">
      <c r="F3" s="1" t="s">
        <v>26</v>
      </c>
      <c r="G3" s="1"/>
      <c r="H3" s="1"/>
      <c r="I3" s="1"/>
      <c r="J3" s="1"/>
      <c r="K3" s="1"/>
      <c r="L3" s="1"/>
      <c r="M3" s="1"/>
      <c r="N3" s="1"/>
      <c r="O3" s="1"/>
      <c r="P3" s="1"/>
    </row>
    <row r="6" spans="1:18" ht="15.75" x14ac:dyDescent="0.25">
      <c r="B6" s="1"/>
      <c r="C6" s="1"/>
      <c r="D6" s="1"/>
    </row>
    <row r="7" spans="1:18" ht="78.75" customHeight="1" x14ac:dyDescent="0.25">
      <c r="A7" s="83" t="s">
        <v>13</v>
      </c>
      <c r="B7" s="82" t="s">
        <v>31</v>
      </c>
      <c r="C7" s="82" t="s">
        <v>3</v>
      </c>
      <c r="D7" s="67" t="s">
        <v>32</v>
      </c>
      <c r="E7" s="68"/>
      <c r="F7" s="69"/>
      <c r="G7" s="67" t="s">
        <v>1</v>
      </c>
      <c r="H7" s="68"/>
      <c r="I7" s="68"/>
      <c r="J7" s="68"/>
      <c r="K7" s="68"/>
      <c r="L7" s="68"/>
      <c r="M7" s="68"/>
      <c r="N7" s="68"/>
      <c r="O7" s="68"/>
      <c r="P7" s="69"/>
      <c r="Q7" s="62" t="s">
        <v>33</v>
      </c>
      <c r="R7" s="82" t="s">
        <v>34</v>
      </c>
    </row>
    <row r="8" spans="1:18" ht="15" customHeight="1" x14ac:dyDescent="0.25">
      <c r="A8" s="84"/>
      <c r="B8" s="82"/>
      <c r="C8" s="82"/>
      <c r="D8" s="79"/>
      <c r="E8" s="80"/>
      <c r="F8" s="81"/>
      <c r="G8" s="79"/>
      <c r="H8" s="80"/>
      <c r="I8" s="80"/>
      <c r="J8" s="80"/>
      <c r="K8" s="80"/>
      <c r="L8" s="80"/>
      <c r="M8" s="80"/>
      <c r="N8" s="80"/>
      <c r="O8" s="80"/>
      <c r="P8" s="81"/>
      <c r="Q8" s="78"/>
      <c r="R8" s="82"/>
    </row>
    <row r="9" spans="1:18" ht="15" customHeight="1" x14ac:dyDescent="0.25">
      <c r="A9" s="84"/>
      <c r="B9" s="82"/>
      <c r="C9" s="82"/>
      <c r="D9" s="79"/>
      <c r="E9" s="80"/>
      <c r="F9" s="81"/>
      <c r="G9" s="79"/>
      <c r="H9" s="80"/>
      <c r="I9" s="80"/>
      <c r="J9" s="80"/>
      <c r="K9" s="80"/>
      <c r="L9" s="80"/>
      <c r="M9" s="80"/>
      <c r="N9" s="80"/>
      <c r="O9" s="80"/>
      <c r="P9" s="81"/>
      <c r="Q9" s="78"/>
      <c r="R9" s="82"/>
    </row>
    <row r="10" spans="1:18" ht="15" customHeight="1" x14ac:dyDescent="0.25">
      <c r="A10" s="84"/>
      <c r="B10" s="82"/>
      <c r="C10" s="82"/>
      <c r="D10" s="82" t="s">
        <v>37</v>
      </c>
      <c r="E10" s="82"/>
      <c r="F10" s="82"/>
      <c r="G10" s="79"/>
      <c r="H10" s="80"/>
      <c r="I10" s="80"/>
      <c r="J10" s="80"/>
      <c r="K10" s="80"/>
      <c r="L10" s="80"/>
      <c r="M10" s="80"/>
      <c r="N10" s="80"/>
      <c r="O10" s="80"/>
      <c r="P10" s="81"/>
      <c r="Q10" s="78"/>
      <c r="R10" s="82"/>
    </row>
    <row r="11" spans="1:18" x14ac:dyDescent="0.25">
      <c r="A11" s="85"/>
      <c r="B11" s="82"/>
      <c r="C11" s="82"/>
      <c r="D11" s="82"/>
      <c r="E11" s="82"/>
      <c r="F11" s="82"/>
      <c r="G11" s="70"/>
      <c r="H11" s="71"/>
      <c r="I11" s="71"/>
      <c r="J11" s="71"/>
      <c r="K11" s="71"/>
      <c r="L11" s="71"/>
      <c r="M11" s="71"/>
      <c r="N11" s="71"/>
      <c r="O11" s="71"/>
      <c r="P11" s="72"/>
      <c r="Q11" s="63"/>
      <c r="R11" s="82"/>
    </row>
    <row r="12" spans="1:18" x14ac:dyDescent="0.25">
      <c r="A12" s="2">
        <v>0</v>
      </c>
      <c r="B12" s="3">
        <v>1</v>
      </c>
      <c r="C12" s="3">
        <v>2</v>
      </c>
      <c r="D12" s="64">
        <v>3</v>
      </c>
      <c r="E12" s="65"/>
      <c r="F12" s="66"/>
      <c r="G12" s="64">
        <v>4</v>
      </c>
      <c r="H12" s="65"/>
      <c r="I12" s="65"/>
      <c r="J12" s="65"/>
      <c r="K12" s="66"/>
      <c r="L12" s="3">
        <v>11</v>
      </c>
      <c r="M12" s="3">
        <v>12</v>
      </c>
      <c r="N12" s="3">
        <v>13</v>
      </c>
      <c r="O12" s="3">
        <v>14</v>
      </c>
      <c r="P12" s="3">
        <v>15</v>
      </c>
      <c r="Q12" s="3">
        <v>5</v>
      </c>
      <c r="R12" s="3">
        <v>6</v>
      </c>
    </row>
    <row r="13" spans="1:18" x14ac:dyDescent="0.25">
      <c r="A13" s="73"/>
      <c r="B13" s="75"/>
      <c r="C13" s="62"/>
      <c r="D13" s="67"/>
      <c r="E13" s="68"/>
      <c r="F13" s="69"/>
      <c r="G13" s="67"/>
      <c r="H13" s="68"/>
      <c r="I13" s="68"/>
      <c r="J13" s="68"/>
      <c r="K13" s="69"/>
      <c r="L13" s="3"/>
      <c r="M13" s="3"/>
      <c r="N13" s="3"/>
      <c r="O13" s="3"/>
      <c r="P13" s="3"/>
      <c r="Q13" s="62"/>
      <c r="R13" s="62"/>
    </row>
    <row r="14" spans="1:18" x14ac:dyDescent="0.25">
      <c r="A14" s="74"/>
      <c r="B14" s="76"/>
      <c r="C14" s="63"/>
      <c r="D14" s="70"/>
      <c r="E14" s="71"/>
      <c r="F14" s="72"/>
      <c r="G14" s="70"/>
      <c r="H14" s="71"/>
      <c r="I14" s="71"/>
      <c r="J14" s="71"/>
      <c r="K14" s="72"/>
      <c r="L14" s="3"/>
      <c r="M14" s="3"/>
      <c r="N14" s="3"/>
      <c r="O14" s="3"/>
      <c r="P14" s="3"/>
      <c r="Q14" s="63"/>
      <c r="R14" s="63"/>
    </row>
    <row r="20" spans="4:5" x14ac:dyDescent="0.25">
      <c r="E20" t="s">
        <v>35</v>
      </c>
    </row>
    <row r="21" spans="4:5" x14ac:dyDescent="0.25">
      <c r="D21" t="s">
        <v>36</v>
      </c>
    </row>
  </sheetData>
  <mergeCells count="17">
    <mergeCell ref="Q13:Q14"/>
    <mergeCell ref="R13:R14"/>
    <mergeCell ref="R7:R11"/>
    <mergeCell ref="D10:F11"/>
    <mergeCell ref="Q7:Q11"/>
    <mergeCell ref="G12:K12"/>
    <mergeCell ref="A7:A11"/>
    <mergeCell ref="B7:B11"/>
    <mergeCell ref="C7:C11"/>
    <mergeCell ref="D7:F9"/>
    <mergeCell ref="G7:P11"/>
    <mergeCell ref="A13:A14"/>
    <mergeCell ref="B13:B14"/>
    <mergeCell ref="C13:C14"/>
    <mergeCell ref="G13:K14"/>
    <mergeCell ref="D12:F12"/>
    <mergeCell ref="D13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Materiale, ob inventar</vt:lpstr>
      <vt:lpstr>Mijloace fixe</vt:lpstr>
      <vt:lpstr>Servicii</vt:lpstr>
      <vt:lpstr>Programul anual al achizitilor </vt:lpstr>
      <vt:lpstr>Anexa privind achizitiile dir.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2023-01-17T07:16:10Z</dcterms:modified>
</cp:coreProperties>
</file>